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https://d.docs.live.net/353de1b276f72949/investment-llm-wiki/sources/market-data/公募抱团与交易拥挤/"/>
    </mc:Choice>
  </mc:AlternateContent>
  <xr:revisionPtr revIDLastSave="1" documentId="11_F71E4BBF83350BDFE5FDCD7A1504711AF291D4CC" xr6:coauthVersionLast="47" xr6:coauthVersionMax="47" xr10:uidLastSave="{09ED1102-BD81-5F43-9563-0B783FBEC2E0}"/>
  <bookViews>
    <workbookView xWindow="0" yWindow="600" windowWidth="38400" windowHeight="19700" xr2:uid="{00000000-000D-0000-FFFF-FFFF00000000}"/>
  </bookViews>
  <sheets>
    <sheet name="Dashboard" sheetId="1" r:id="rId1"/>
    <sheet name="资金交易_结论" sheetId="2" r:id="rId2"/>
    <sheet name="参数" sheetId="3" r:id="rId3"/>
    <sheet name="实时可见_指标" sheetId="4" r:id="rId4"/>
    <sheet name="历史分位_全公募" sheetId="5" r:id="rId5"/>
    <sheet name="Top股票_当前主动" sheetId="6" r:id="rId6"/>
    <sheet name="Top股票_顶部主动" sheetId="7" r:id="rId7"/>
    <sheet name="行业集中_主动" sheetId="8" r:id="rId8"/>
    <sheet name="破位触发_T" sheetId="9" r:id="rId9"/>
    <sheet name="定义与数据来源" sheetId="10" r:id="rId10"/>
    <sheet name="行业融资换手_当前" sheetId="11" r:id="rId11"/>
    <sheet name="行业融资换手_2021" sheetId="12" r:id="rId12"/>
  </sheets>
  <definedNames>
    <definedName name="_xlnm._FilterDatabase" localSheetId="5" hidden="1">Top股票_当前主动!$A$1:$J$101</definedName>
    <definedName name="_xlnm._FilterDatabase" localSheetId="6" hidden="1">Top股票_顶部主动!$A$1:$J$101</definedName>
    <definedName name="_xlnm._FilterDatabase" localSheetId="2" hidden="1">参数!$A$1:$C$8</definedName>
    <definedName name="_xlnm._FilterDatabase" localSheetId="7" hidden="1">行业集中_主动!$A$1:$E$33</definedName>
    <definedName name="_xlnm._FilterDatabase" localSheetId="11" hidden="1">行业融资换手_2021!$A$1:$N$33</definedName>
    <definedName name="_xlnm._FilterDatabase" localSheetId="10" hidden="1">行业融资换手_当前!$A$1:$N$32</definedName>
    <definedName name="_xlnm._FilterDatabase" localSheetId="4" hidden="1">历史分位_全公募!$A$1:$P$34</definedName>
    <definedName name="_xlnm._FilterDatabase" localSheetId="8" hidden="1">破位触发_T!$A$1:$H$51</definedName>
    <definedName name="_xlnm._FilterDatabase" localSheetId="3" hidden="1">实时可见_指标!$A$1:$P$5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2" l="1"/>
  <c r="J33" i="12"/>
  <c r="H33" i="12"/>
  <c r="E33" i="12"/>
  <c r="D33" i="12"/>
  <c r="F33" i="12" s="1"/>
  <c r="C6" i="2" s="1"/>
  <c r="C33" i="12"/>
  <c r="B33" i="12"/>
  <c r="K32" i="12"/>
  <c r="I32" i="12"/>
  <c r="F32" i="12"/>
  <c r="K31" i="12"/>
  <c r="I31" i="12"/>
  <c r="F31" i="12"/>
  <c r="K30" i="12"/>
  <c r="I30" i="12"/>
  <c r="F30" i="12"/>
  <c r="K29" i="12"/>
  <c r="I29" i="12"/>
  <c r="F29" i="12"/>
  <c r="K28" i="12"/>
  <c r="I28" i="12"/>
  <c r="F28" i="12"/>
  <c r="K27" i="12"/>
  <c r="I27" i="12"/>
  <c r="F27" i="12"/>
  <c r="K26" i="12"/>
  <c r="I26" i="12"/>
  <c r="F26" i="12"/>
  <c r="K25" i="12"/>
  <c r="I25" i="12"/>
  <c r="F25" i="12"/>
  <c r="K24" i="12"/>
  <c r="I24" i="12"/>
  <c r="F24" i="12"/>
  <c r="K23" i="12"/>
  <c r="I23" i="12"/>
  <c r="F23" i="12"/>
  <c r="K22" i="12"/>
  <c r="I22" i="12"/>
  <c r="F22" i="12"/>
  <c r="G18" i="2" s="1"/>
  <c r="K21" i="12"/>
  <c r="H17" i="2" s="1"/>
  <c r="I21" i="12"/>
  <c r="F21" i="12"/>
  <c r="G17" i="2" s="1"/>
  <c r="K20" i="12"/>
  <c r="H16" i="2" s="1"/>
  <c r="I20" i="12"/>
  <c r="F20" i="12"/>
  <c r="K19" i="12"/>
  <c r="I19" i="12"/>
  <c r="F19" i="12"/>
  <c r="K18" i="12"/>
  <c r="I18" i="12"/>
  <c r="F18" i="12"/>
  <c r="K17" i="12"/>
  <c r="I17" i="12"/>
  <c r="F17" i="12"/>
  <c r="K16" i="12"/>
  <c r="I16" i="12"/>
  <c r="F16" i="12"/>
  <c r="K15" i="12"/>
  <c r="I15" i="12"/>
  <c r="F15" i="12"/>
  <c r="K14" i="12"/>
  <c r="I14" i="12"/>
  <c r="F14" i="12"/>
  <c r="K13" i="12"/>
  <c r="I13" i="12"/>
  <c r="F13" i="12"/>
  <c r="K12" i="12"/>
  <c r="I12" i="12"/>
  <c r="F12" i="12"/>
  <c r="K11" i="12"/>
  <c r="I11" i="12"/>
  <c r="F11" i="12"/>
  <c r="K10" i="12"/>
  <c r="I10" i="12"/>
  <c r="F10" i="12"/>
  <c r="K9" i="12"/>
  <c r="I9" i="12"/>
  <c r="F9" i="12"/>
  <c r="K8" i="12"/>
  <c r="I8" i="12"/>
  <c r="F8" i="12"/>
  <c r="K7" i="12"/>
  <c r="I7" i="12"/>
  <c r="F7" i="12"/>
  <c r="K6" i="12"/>
  <c r="I6" i="12"/>
  <c r="F6" i="12"/>
  <c r="K5" i="12"/>
  <c r="I5" i="12"/>
  <c r="F5" i="12"/>
  <c r="K4" i="12"/>
  <c r="I4" i="12"/>
  <c r="F4" i="12"/>
  <c r="K3" i="12"/>
  <c r="I3" i="12"/>
  <c r="F3" i="12"/>
  <c r="K2" i="12"/>
  <c r="I2" i="12"/>
  <c r="C8" i="2" s="1"/>
  <c r="F2" i="12"/>
  <c r="M32" i="11"/>
  <c r="J32" i="11"/>
  <c r="H32" i="11"/>
  <c r="E32" i="11"/>
  <c r="D32" i="11"/>
  <c r="C32" i="11"/>
  <c r="B32" i="11"/>
  <c r="K31" i="11"/>
  <c r="I31" i="11"/>
  <c r="F31" i="11"/>
  <c r="K30" i="11"/>
  <c r="I30" i="11"/>
  <c r="F30" i="11"/>
  <c r="K29" i="11"/>
  <c r="I29" i="11"/>
  <c r="F29" i="11"/>
  <c r="K28" i="11"/>
  <c r="I28" i="11"/>
  <c r="F28" i="11"/>
  <c r="K27" i="11"/>
  <c r="I27" i="11"/>
  <c r="F27" i="11"/>
  <c r="K26" i="11"/>
  <c r="I26" i="11"/>
  <c r="F26" i="11"/>
  <c r="K25" i="11"/>
  <c r="I25" i="11"/>
  <c r="F25" i="11"/>
  <c r="K24" i="11"/>
  <c r="I24" i="11"/>
  <c r="F24" i="11"/>
  <c r="K23" i="11"/>
  <c r="I23" i="11"/>
  <c r="F23" i="11"/>
  <c r="K22" i="11"/>
  <c r="I22" i="11"/>
  <c r="F22" i="11"/>
  <c r="C16" i="2" s="1"/>
  <c r="K21" i="11"/>
  <c r="I21" i="11"/>
  <c r="F21" i="11"/>
  <c r="K20" i="11"/>
  <c r="I20" i="11"/>
  <c r="F20" i="11"/>
  <c r="K19" i="11"/>
  <c r="I19" i="11"/>
  <c r="F19" i="11"/>
  <c r="K18" i="11"/>
  <c r="I18" i="11"/>
  <c r="F18" i="11"/>
  <c r="K17" i="11"/>
  <c r="I17" i="11"/>
  <c r="F17" i="11"/>
  <c r="K16" i="11"/>
  <c r="I16" i="11"/>
  <c r="F16" i="11"/>
  <c r="K15" i="11"/>
  <c r="I15" i="11"/>
  <c r="F15" i="11"/>
  <c r="C15" i="2" s="1"/>
  <c r="K14" i="11"/>
  <c r="I14" i="11"/>
  <c r="F14" i="11"/>
  <c r="K13" i="11"/>
  <c r="I13" i="11"/>
  <c r="F13" i="11"/>
  <c r="K12" i="11"/>
  <c r="I12" i="11"/>
  <c r="F12" i="11"/>
  <c r="K11" i="11"/>
  <c r="I11" i="11"/>
  <c r="F11" i="11"/>
  <c r="K10" i="11"/>
  <c r="I10" i="11"/>
  <c r="F10" i="11"/>
  <c r="K9" i="11"/>
  <c r="I9" i="11"/>
  <c r="F9" i="11"/>
  <c r="K8" i="11"/>
  <c r="I8" i="11"/>
  <c r="F8" i="11"/>
  <c r="K7" i="11"/>
  <c r="I7" i="11"/>
  <c r="F7" i="11"/>
  <c r="K6" i="11"/>
  <c r="I6" i="11"/>
  <c r="F6" i="11"/>
  <c r="K5" i="11"/>
  <c r="I5" i="11"/>
  <c r="F5" i="11"/>
  <c r="K4" i="11"/>
  <c r="I4" i="11"/>
  <c r="F4" i="11"/>
  <c r="K3" i="11"/>
  <c r="I3" i="11"/>
  <c r="F3" i="11"/>
  <c r="K2" i="11"/>
  <c r="I2" i="11"/>
  <c r="F2" i="11"/>
  <c r="H18" i="2"/>
  <c r="B18" i="2"/>
  <c r="E17" i="2"/>
  <c r="C17" i="2"/>
  <c r="B17" i="2"/>
  <c r="G16" i="2"/>
  <c r="B16" i="2"/>
  <c r="E15" i="2"/>
  <c r="B15" i="2"/>
  <c r="H14" i="2"/>
  <c r="G14" i="2"/>
  <c r="E14" i="2"/>
  <c r="C14" i="2"/>
  <c r="B14" i="2"/>
  <c r="E26" i="1"/>
  <c r="E25" i="1"/>
  <c r="E13" i="1"/>
  <c r="D13" i="1"/>
  <c r="E12" i="1"/>
  <c r="D12" i="1"/>
  <c r="E11" i="1"/>
  <c r="D11" i="1"/>
  <c r="E10" i="1"/>
  <c r="D10" i="1"/>
  <c r="E9" i="1"/>
  <c r="D9" i="1"/>
  <c r="E8" i="1"/>
  <c r="D8" i="1"/>
  <c r="L28" i="12" l="1"/>
  <c r="L14" i="11"/>
  <c r="F14" i="2" s="1"/>
  <c r="B8" i="2"/>
  <c r="F32" i="11"/>
  <c r="B6" i="2" s="1"/>
  <c r="D6" i="2" s="1"/>
  <c r="L10" i="11"/>
  <c r="F17" i="2" s="1"/>
  <c r="L22" i="12"/>
  <c r="L18" i="12"/>
  <c r="L12" i="12"/>
  <c r="L3" i="12"/>
  <c r="L4" i="12"/>
  <c r="L24" i="12"/>
  <c r="L6" i="12"/>
  <c r="L16" i="12"/>
  <c r="L26" i="12"/>
  <c r="L10" i="12"/>
  <c r="L30" i="12"/>
  <c r="G25" i="12"/>
  <c r="L8" i="11"/>
  <c r="L31" i="11"/>
  <c r="L28" i="11"/>
  <c r="L18" i="11"/>
  <c r="L13" i="11"/>
  <c r="L22" i="11"/>
  <c r="F16" i="2" s="1"/>
  <c r="L6" i="11"/>
  <c r="L16" i="11"/>
  <c r="L20" i="11"/>
  <c r="K32" i="11"/>
  <c r="B7" i="2" s="1"/>
  <c r="G5" i="11"/>
  <c r="L12" i="11"/>
  <c r="L26" i="11"/>
  <c r="B4" i="1"/>
  <c r="E8" i="2"/>
  <c r="B9" i="2"/>
  <c r="E9" i="2" s="1"/>
  <c r="G9" i="11"/>
  <c r="G29" i="11"/>
  <c r="E16" i="2"/>
  <c r="L4" i="11"/>
  <c r="L7" i="11"/>
  <c r="G19" i="11"/>
  <c r="L24" i="11"/>
  <c r="L27" i="11"/>
  <c r="C9" i="2"/>
  <c r="G9" i="12"/>
  <c r="L14" i="12"/>
  <c r="L17" i="12"/>
  <c r="G29" i="12"/>
  <c r="G25" i="11"/>
  <c r="L5" i="11"/>
  <c r="G17" i="11"/>
  <c r="D18" i="2" s="1"/>
  <c r="G7" i="12"/>
  <c r="G27" i="12"/>
  <c r="L30" i="11"/>
  <c r="L15" i="12"/>
  <c r="G30" i="11"/>
  <c r="L17" i="11"/>
  <c r="F18" i="2" s="1"/>
  <c r="L7" i="12"/>
  <c r="G19" i="12"/>
  <c r="L27" i="12"/>
  <c r="H15" i="2"/>
  <c r="E18" i="2"/>
  <c r="L9" i="11"/>
  <c r="G21" i="11"/>
  <c r="L29" i="11"/>
  <c r="G11" i="12"/>
  <c r="L19" i="12"/>
  <c r="G31" i="12"/>
  <c r="G15" i="12"/>
  <c r="L20" i="12"/>
  <c r="L23" i="12"/>
  <c r="G11" i="11"/>
  <c r="L19" i="11"/>
  <c r="G31" i="11"/>
  <c r="I32" i="11"/>
  <c r="L9" i="12"/>
  <c r="L29" i="12"/>
  <c r="L2" i="11"/>
  <c r="L25" i="11"/>
  <c r="L11" i="11"/>
  <c r="G23" i="11"/>
  <c r="G13" i="12"/>
  <c r="L23" i="11"/>
  <c r="G5" i="12"/>
  <c r="L13" i="12"/>
  <c r="G7" i="11"/>
  <c r="L15" i="11"/>
  <c r="F15" i="2" s="1"/>
  <c r="G27" i="11"/>
  <c r="L2" i="12"/>
  <c r="L5" i="12"/>
  <c r="G17" i="12"/>
  <c r="L25" i="12"/>
  <c r="K33" i="12"/>
  <c r="C7" i="2" s="1"/>
  <c r="L3" i="11"/>
  <c r="G13" i="11"/>
  <c r="L21" i="11"/>
  <c r="G30" i="12"/>
  <c r="L8" i="12"/>
  <c r="L11" i="12"/>
  <c r="G23" i="12"/>
  <c r="L31" i="12"/>
  <c r="E6" i="2"/>
  <c r="D9" i="2"/>
  <c r="G15" i="2"/>
  <c r="G3" i="12"/>
  <c r="G21" i="12"/>
  <c r="C18" i="2"/>
  <c r="I33" i="12"/>
  <c r="D8" i="2"/>
  <c r="G3" i="11"/>
  <c r="G15" i="11"/>
  <c r="D15" i="2" s="1"/>
  <c r="L21" i="12"/>
  <c r="G2" i="11"/>
  <c r="G4" i="11"/>
  <c r="G6" i="11"/>
  <c r="G8" i="11"/>
  <c r="G10" i="11"/>
  <c r="D17" i="2" s="1"/>
  <c r="G12" i="11"/>
  <c r="G14" i="11"/>
  <c r="D14" i="2" s="1"/>
  <c r="G16" i="11"/>
  <c r="G18" i="11"/>
  <c r="G20" i="11"/>
  <c r="G22" i="11"/>
  <c r="D16" i="2" s="1"/>
  <c r="G24" i="11"/>
  <c r="G26" i="11"/>
  <c r="G28" i="11"/>
  <c r="G2" i="12"/>
  <c r="G4" i="12"/>
  <c r="G6" i="12"/>
  <c r="G8" i="12"/>
  <c r="G10" i="12"/>
  <c r="G12" i="12"/>
  <c r="G14" i="12"/>
  <c r="G16" i="12"/>
  <c r="G18" i="12"/>
  <c r="G20" i="12"/>
  <c r="G22" i="12"/>
  <c r="G24" i="12"/>
  <c r="G26" i="12"/>
  <c r="G28" i="12"/>
  <c r="D7" i="2" l="1"/>
  <c r="B21" i="2"/>
  <c r="E7" i="2"/>
</calcChain>
</file>

<file path=xl/sharedStrings.xml><?xml version="1.0" encoding="utf-8"?>
<sst xmlns="http://schemas.openxmlformats.org/spreadsheetml/2006/main" count="1188" uniqueCount="637">
  <si>
    <t>A股公募抱团监测模型 - 独立版</t>
  </si>
  <si>
    <t>数据截止日</t>
  </si>
  <si>
    <t>2026-05-22（最新可得交易日）</t>
  </si>
  <si>
    <t>顶部比较锚点</t>
  </si>
  <si>
    <t>2021-02-10</t>
  </si>
  <si>
    <t>核心结论（公式判定）</t>
  </si>
  <si>
    <t>实时可见主动权益候选（季报重仓披露，可直接与顶部当天信息集对比）</t>
  </si>
  <si>
    <t>指标</t>
  </si>
  <si>
    <t>当前可见</t>
  </si>
  <si>
    <t>2021顶部可见</t>
  </si>
  <si>
    <t>差值</t>
  </si>
  <si>
    <t>当前/顶部</t>
  </si>
  <si>
    <t>解读</t>
  </si>
  <si>
    <t>CR20</t>
  </si>
  <si>
    <t>头部20只集中度</t>
  </si>
  <si>
    <t>HHI</t>
  </si>
  <si>
    <t>全体集中度</t>
  </si>
  <si>
    <t>Top30占自由流通盘中位</t>
  </si>
  <si>
    <t>可退出脆弱度</t>
  </si>
  <si>
    <t>Top30占自由流通盘P90</t>
  </si>
  <si>
    <t>极端拥挤股票</t>
  </si>
  <si>
    <t>PB溢价</t>
  </si>
  <si>
    <t>估值拥挤代理</t>
  </si>
  <si>
    <t>Top30退出天数中位</t>
  </si>
  <si>
    <t>按20%日成交退出</t>
  </si>
  <si>
    <t>同层历史分位（CNInfo 全公募汇总，主动基金无连续历史全样本）</t>
  </si>
  <si>
    <t>披露层/期间</t>
  </si>
  <si>
    <t>C拥挤度同层分位</t>
  </si>
  <si>
    <t>占流通中位</t>
  </si>
  <si>
    <t>说明</t>
  </si>
  <si>
    <t>2026Q1 季报重仓切片</t>
  </si>
  <si>
    <t>最新方向指标</t>
  </si>
  <si>
    <t>2025Q4 完整披露重构</t>
  </si>
  <si>
    <t>最新完整结构</t>
  </si>
  <si>
    <t>2020Q4 完整披露重构</t>
  </si>
  <si>
    <t>事后重构，非2/10可见</t>
  </si>
  <si>
    <t>触发信号 T：已披露主动重仓 Top20 等权组合相对中证800</t>
  </si>
  <si>
    <t>窗口</t>
  </si>
  <si>
    <t>组合收益</t>
  </si>
  <si>
    <t>中证800收益</t>
  </si>
  <si>
    <t>超额收益</t>
  </si>
  <si>
    <t>状态</t>
  </si>
  <si>
    <t>用途</t>
  </si>
  <si>
    <t>当前：2026-04-23 至 2026-05-22</t>
  </si>
  <si>
    <t>当下监控</t>
  </si>
  <si>
    <t>顶部验证：2021-02-10 至 2021-03-31</t>
  </si>
  <si>
    <t>历史验证</t>
  </si>
  <si>
    <t>实时可见层已按基金组合合并 A/C 等份额，并排除指数、ETF、联接及港股/海外主题；完整披露重构仅用于结构对比，不代表 2021-02-10 当天已可见。</t>
  </si>
  <si>
    <t>行业杠杆与交易拥挤对照：当前 vs 2021-02-10</t>
  </si>
  <si>
    <t>指标定义</t>
  </si>
  <si>
    <t>融资余额/行业自由流通市值衡量杠杆拥挤；自由流通市值加权换手率衡量行业交易热度；成交额份额CR5/HHI衡量交易是否集中于少数行业。</t>
  </si>
  <si>
    <t>市场层对比</t>
  </si>
  <si>
    <t>当前 2026-05-22</t>
  </si>
  <si>
    <t>顶部 2021-02-10</t>
  </si>
  <si>
    <t>当前-顶部</t>
  </si>
  <si>
    <t>观察</t>
  </si>
  <si>
    <t>全市场融资/自由流通市值</t>
  </si>
  <si>
    <t>整体融资杠杆</t>
  </si>
  <si>
    <t>全市场自由流通加权换手率</t>
  </si>
  <si>
    <t>整体交易热度</t>
  </si>
  <si>
    <t>行业成交额 CR5</t>
  </si>
  <si>
    <t>交易向前五行业集中</t>
  </si>
  <si>
    <t>行业成交额 HHI</t>
  </si>
  <si>
    <t>交易行业集中度；缺失分类不计排名</t>
  </si>
  <si>
    <t>当前主动公募重仓靠前行业交叉观察</t>
  </si>
  <si>
    <t>行业</t>
  </si>
  <si>
    <t>主动重仓占比</t>
  </si>
  <si>
    <t>融资/自由流通市值</t>
  </si>
  <si>
    <t>融资排名</t>
  </si>
  <si>
    <t>加权换手率</t>
  </si>
  <si>
    <t>换手排名</t>
  </si>
  <si>
    <t>2021融资比率</t>
  </si>
  <si>
    <t>2021换手率</t>
  </si>
  <si>
    <t>电子</t>
  </si>
  <si>
    <t>通信</t>
  </si>
  <si>
    <t>电力设备及新能源</t>
  </si>
  <si>
    <t>医药</t>
  </si>
  <si>
    <t>基础化工</t>
  </si>
  <si>
    <t>判读</t>
  </si>
  <si>
    <t>口径限制</t>
  </si>
  <si>
    <t>两融 numerator 来自 Tushare margin_detail（沪深市场）；分母限制为同期沪深 A 股自由流通市值。换手率是按自由流通市值加权的单日横截面，单日信号需结合后续滚动窗口确认。</t>
  </si>
  <si>
    <t>参数</t>
  </si>
  <si>
    <t>值</t>
  </si>
  <si>
    <t>Top集中股票数</t>
  </si>
  <si>
    <t>CR20 与估值均使用</t>
  </si>
  <si>
    <t>流通盘观察股票数</t>
  </si>
  <si>
    <t>流动性与持仓占比使用</t>
  </si>
  <si>
    <t>单日卖出成交参与率</t>
  </si>
  <si>
    <t>退出天数假设</t>
  </si>
  <si>
    <t>C评分构成</t>
  </si>
  <si>
    <t>CR20/HHI/Top30中位/P90等权</t>
  </si>
  <si>
    <t>同披露层历史分位平均</t>
  </si>
  <si>
    <t>拥挤升温比值阈值</t>
  </si>
  <si>
    <t>相对2021可见主动样本</t>
  </si>
  <si>
    <t>高警戒比值阈值</t>
  </si>
  <si>
    <t>触发信号超额收益阈值</t>
  </si>
  <si>
    <t>披露后组合相对中证800</t>
  </si>
  <si>
    <t>样本</t>
  </si>
  <si>
    <t>股票数</t>
  </si>
  <si>
    <t>持仓市值_亿元</t>
  </si>
  <si>
    <t>Top20_PB</t>
  </si>
  <si>
    <t>全A自由流通加权PB</t>
  </si>
  <si>
    <t>Top20_PE_TTM正值</t>
  </si>
  <si>
    <t>全A自由流通加权PE正值</t>
  </si>
  <si>
    <t>PE溢价</t>
  </si>
  <si>
    <t>基金组合数</t>
  </si>
  <si>
    <t>有效披露记录数</t>
  </si>
  <si>
    <t>全公募</t>
  </si>
  <si>
    <t>主动权益候选</t>
  </si>
  <si>
    <t>顶部可见</t>
  </si>
  <si>
    <t>报告期</t>
  </si>
  <si>
    <t>估值日期</t>
  </si>
  <si>
    <t>披露层</t>
  </si>
  <si>
    <t>CR20_同层分位</t>
  </si>
  <si>
    <t>HHI_同层分位</t>
  </si>
  <si>
    <t>Top30占自由流通盘中位_同层分位</t>
  </si>
  <si>
    <t>Top30占自由流通盘P90_同层分位</t>
  </si>
  <si>
    <t>20180331</t>
  </si>
  <si>
    <t>20180330</t>
  </si>
  <si>
    <t>季报重仓切片</t>
  </si>
  <si>
    <t>20180630</t>
  </si>
  <si>
    <t>20180629</t>
  </si>
  <si>
    <t>完整披露重构</t>
  </si>
  <si>
    <t>20180930</t>
  </si>
  <si>
    <t>20180928</t>
  </si>
  <si>
    <t>20181231</t>
  </si>
  <si>
    <t>20181228</t>
  </si>
  <si>
    <t>20190331</t>
  </si>
  <si>
    <t>20190329</t>
  </si>
  <si>
    <t>20190630</t>
  </si>
  <si>
    <t>20190628</t>
  </si>
  <si>
    <t>20190930</t>
  </si>
  <si>
    <t>20191231</t>
  </si>
  <si>
    <t>20200331</t>
  </si>
  <si>
    <t>20200630</t>
  </si>
  <si>
    <t>20200930</t>
  </si>
  <si>
    <t>20201231</t>
  </si>
  <si>
    <t>20210331</t>
  </si>
  <si>
    <t>20210630</t>
  </si>
  <si>
    <t>20210930</t>
  </si>
  <si>
    <t>20211231</t>
  </si>
  <si>
    <t>20220331</t>
  </si>
  <si>
    <t>20220630</t>
  </si>
  <si>
    <t>20220930</t>
  </si>
  <si>
    <t>20221231</t>
  </si>
  <si>
    <t>20221230</t>
  </si>
  <si>
    <t>20230331</t>
  </si>
  <si>
    <t>20230630</t>
  </si>
  <si>
    <t>20230930</t>
  </si>
  <si>
    <t>20230928</t>
  </si>
  <si>
    <t>20231231</t>
  </si>
  <si>
    <t>20231229</t>
  </si>
  <si>
    <t>20240331</t>
  </si>
  <si>
    <t>20240329</t>
  </si>
  <si>
    <t>20240630</t>
  </si>
  <si>
    <t>20240628</t>
  </si>
  <si>
    <t>20240930</t>
  </si>
  <si>
    <t>20241231</t>
  </si>
  <si>
    <t>20250331</t>
  </si>
  <si>
    <t>20250630</t>
  </si>
  <si>
    <t>20250930</t>
  </si>
  <si>
    <t>20251231</t>
  </si>
  <si>
    <t>20260331</t>
  </si>
  <si>
    <t>股票代码</t>
  </si>
  <si>
    <t>股票简称</t>
  </si>
  <si>
    <t>中信一级行业</t>
  </si>
  <si>
    <t>持仓权重</t>
  </si>
  <si>
    <t>持有组合数</t>
  </si>
  <si>
    <t>持仓占自由流通盘</t>
  </si>
  <si>
    <t>PB</t>
  </si>
  <si>
    <t>PE_TTM</t>
  </si>
  <si>
    <t>退出天数_按20%日成交</t>
  </si>
  <si>
    <t>300308.SZ</t>
  </si>
  <si>
    <t>中际旭创</t>
  </si>
  <si>
    <t>300750.SZ</t>
  </si>
  <si>
    <t>宁德时代</t>
  </si>
  <si>
    <t>300502.SZ</t>
  </si>
  <si>
    <t>新易盛</t>
  </si>
  <si>
    <t>600519.SH</t>
  </si>
  <si>
    <t>贵州茅台</t>
  </si>
  <si>
    <t>食品饮料</t>
  </si>
  <si>
    <t>002384.SZ</t>
  </si>
  <si>
    <t>东山精密</t>
  </si>
  <si>
    <t>601899.SH</t>
  </si>
  <si>
    <t>紫金矿业</t>
  </si>
  <si>
    <t>有色金属</t>
  </si>
  <si>
    <t>603259.SH</t>
  </si>
  <si>
    <t>药明康德</t>
  </si>
  <si>
    <t>002475.SZ</t>
  </si>
  <si>
    <t>立讯精密</t>
  </si>
  <si>
    <t>002371.SZ</t>
  </si>
  <si>
    <t>北方华创</t>
  </si>
  <si>
    <t>000333.SZ</t>
  </si>
  <si>
    <t>美的集团</t>
  </si>
  <si>
    <t>家电</t>
  </si>
  <si>
    <t>688498.SH</t>
  </si>
  <si>
    <t>源杰科技</t>
  </si>
  <si>
    <t>300394.SZ</t>
  </si>
  <si>
    <t>天孚通信</t>
  </si>
  <si>
    <t>002463.SZ</t>
  </si>
  <si>
    <t>沪电股份</t>
  </si>
  <si>
    <t>600276.SH</t>
  </si>
  <si>
    <t>恒瑞医药</t>
  </si>
  <si>
    <t>600487.SH</t>
  </si>
  <si>
    <t>亨通光电</t>
  </si>
  <si>
    <t>002028.SZ</t>
  </si>
  <si>
    <t>思源电气</t>
  </si>
  <si>
    <t>688012.SH</t>
  </si>
  <si>
    <t>中微公司</t>
  </si>
  <si>
    <t>603986.SH</t>
  </si>
  <si>
    <t>兆易创新</t>
  </si>
  <si>
    <t>688256.SH</t>
  </si>
  <si>
    <t>寒武纪</t>
  </si>
  <si>
    <t>688041.SH</t>
  </si>
  <si>
    <t>海光信息</t>
  </si>
  <si>
    <t>601318.SH</t>
  </si>
  <si>
    <t>中国平安</t>
  </si>
  <si>
    <t>非银行金融</t>
  </si>
  <si>
    <t>300274.SZ</t>
  </si>
  <si>
    <t>阳光电源</t>
  </si>
  <si>
    <t>605117.SH</t>
  </si>
  <si>
    <t>德业股份</t>
  </si>
  <si>
    <t>688120.SH</t>
  </si>
  <si>
    <t>华海清科</t>
  </si>
  <si>
    <t>688072.SH</t>
  </si>
  <si>
    <t>拓荆科技</t>
  </si>
  <si>
    <t>600160.SH</t>
  </si>
  <si>
    <t>巨化股份</t>
  </si>
  <si>
    <t>600309.SH</t>
  </si>
  <si>
    <t>万华化学</t>
  </si>
  <si>
    <t>000858.SZ</t>
  </si>
  <si>
    <t>五 粮 液</t>
  </si>
  <si>
    <t>600809.SH</t>
  </si>
  <si>
    <t>山西汾酒</t>
  </si>
  <si>
    <t>600522.SH</t>
  </si>
  <si>
    <t>中天科技</t>
  </si>
  <si>
    <t>002353.SZ</t>
  </si>
  <si>
    <t>杰瑞股份</t>
  </si>
  <si>
    <t>机械</t>
  </si>
  <si>
    <t>600426.SH</t>
  </si>
  <si>
    <t>华鲁恒升</t>
  </si>
  <si>
    <t>002142.SZ</t>
  </si>
  <si>
    <t>宁波银行</t>
  </si>
  <si>
    <t>银行</t>
  </si>
  <si>
    <t>002294.SZ</t>
  </si>
  <si>
    <t>信立泰</t>
  </si>
  <si>
    <t>601138.SH</t>
  </si>
  <si>
    <t>工业富联</t>
  </si>
  <si>
    <t>计算机</t>
  </si>
  <si>
    <t>601869.SH</t>
  </si>
  <si>
    <t>长飞光纤</t>
  </si>
  <si>
    <t>002916.SZ</t>
  </si>
  <si>
    <t>深南电路</t>
  </si>
  <si>
    <t>600036.SH</t>
  </si>
  <si>
    <t>招商银行</t>
  </si>
  <si>
    <t>002653.SZ</t>
  </si>
  <si>
    <t>海思科</t>
  </si>
  <si>
    <t>600988.SH</t>
  </si>
  <si>
    <t>赤峰黄金</t>
  </si>
  <si>
    <t>000568.SZ</t>
  </si>
  <si>
    <t>泸州老窖</t>
  </si>
  <si>
    <t>688506.SH</t>
  </si>
  <si>
    <t>百利天恒</t>
  </si>
  <si>
    <t>688521.SH</t>
  </si>
  <si>
    <t>芯原股份</t>
  </si>
  <si>
    <t>688361.SH</t>
  </si>
  <si>
    <t>中科飞测</t>
  </si>
  <si>
    <t>000338.SZ</t>
  </si>
  <si>
    <t>潍柴动力</t>
  </si>
  <si>
    <t>汽车</t>
  </si>
  <si>
    <t>688099.SH</t>
  </si>
  <si>
    <t>晶晨股份</t>
  </si>
  <si>
    <t>300476.SZ</t>
  </si>
  <si>
    <t>胜宏科技</t>
  </si>
  <si>
    <t>688008.SH</t>
  </si>
  <si>
    <t>澜起科技</t>
  </si>
  <si>
    <t>002594.SZ</t>
  </si>
  <si>
    <t>比亚迪</t>
  </si>
  <si>
    <t>000425.SZ</t>
  </si>
  <si>
    <t>徐工机械</t>
  </si>
  <si>
    <t>300604.SZ</t>
  </si>
  <si>
    <t>长川科技</t>
  </si>
  <si>
    <t>002027.SZ</t>
  </si>
  <si>
    <t>分众传媒</t>
  </si>
  <si>
    <t>传媒</t>
  </si>
  <si>
    <t>002311.SZ</t>
  </si>
  <si>
    <t>海大集团</t>
  </si>
  <si>
    <t>农林牧渔</t>
  </si>
  <si>
    <t>601872.SH</t>
  </si>
  <si>
    <t>招商轮船</t>
  </si>
  <si>
    <t>交通运输</t>
  </si>
  <si>
    <t>002709.SZ</t>
  </si>
  <si>
    <t>天赐材料</t>
  </si>
  <si>
    <t>688002.SH</t>
  </si>
  <si>
    <t>睿创微纳</t>
  </si>
  <si>
    <t>300548.SZ</t>
  </si>
  <si>
    <t>长芯博创</t>
  </si>
  <si>
    <t>688331.SH</t>
  </si>
  <si>
    <t>荣昌生物</t>
  </si>
  <si>
    <t>600489.SH</t>
  </si>
  <si>
    <t>中金黄金</t>
  </si>
  <si>
    <t>300677.SZ</t>
  </si>
  <si>
    <t>英科医疗</t>
  </si>
  <si>
    <t>600938.SH</t>
  </si>
  <si>
    <t>中国海油</t>
  </si>
  <si>
    <t>石油石化</t>
  </si>
  <si>
    <t>000792.SZ</t>
  </si>
  <si>
    <t>盐湖股份</t>
  </si>
  <si>
    <t>002422.SZ</t>
  </si>
  <si>
    <t>科伦药业</t>
  </si>
  <si>
    <t>301550.SZ</t>
  </si>
  <si>
    <t>斯菱智驱</t>
  </si>
  <si>
    <t>002008.SZ</t>
  </si>
  <si>
    <t>大族激光</t>
  </si>
  <si>
    <t>600547.SH</t>
  </si>
  <si>
    <t>山东黄金</t>
  </si>
  <si>
    <t>000975.SZ</t>
  </si>
  <si>
    <t>山金国际</t>
  </si>
  <si>
    <t>300390.SZ</t>
  </si>
  <si>
    <t>天华新能</t>
  </si>
  <si>
    <t>002837.SZ</t>
  </si>
  <si>
    <t>英维克</t>
  </si>
  <si>
    <t>600893.SH</t>
  </si>
  <si>
    <t>航发动力</t>
  </si>
  <si>
    <t>国防军工</t>
  </si>
  <si>
    <t>689009.SH</t>
  </si>
  <si>
    <t>未分类</t>
  </si>
  <si>
    <t>300014.SZ</t>
  </si>
  <si>
    <t>亿纬锂能</t>
  </si>
  <si>
    <t>300347.SZ</t>
  </si>
  <si>
    <t>泰格医药</t>
  </si>
  <si>
    <t>688981.SH</t>
  </si>
  <si>
    <t>中芯国际</t>
  </si>
  <si>
    <t>000807.SZ</t>
  </si>
  <si>
    <t>云铝股份</t>
  </si>
  <si>
    <t>688266.SH</t>
  </si>
  <si>
    <t>泽璟制药</t>
  </si>
  <si>
    <t>600105.SH</t>
  </si>
  <si>
    <t>永鼎股份</t>
  </si>
  <si>
    <t>601857.SH</t>
  </si>
  <si>
    <t>中国石油</t>
  </si>
  <si>
    <t>600660.SH</t>
  </si>
  <si>
    <t>福耀玻璃</t>
  </si>
  <si>
    <t>603179.SH</t>
  </si>
  <si>
    <t>新泉股份</t>
  </si>
  <si>
    <t>688037.SH</t>
  </si>
  <si>
    <t>芯源微</t>
  </si>
  <si>
    <t>600690.SH</t>
  </si>
  <si>
    <t>海尔智家</t>
  </si>
  <si>
    <t>300567.SZ</t>
  </si>
  <si>
    <t>精测电子</t>
  </si>
  <si>
    <t>603129.SH</t>
  </si>
  <si>
    <t>春风动力</t>
  </si>
  <si>
    <t>000933.SZ</t>
  </si>
  <si>
    <t>神火股份</t>
  </si>
  <si>
    <t>002738.SZ</t>
  </si>
  <si>
    <t>中矿资源</t>
  </si>
  <si>
    <t>600183.SH</t>
  </si>
  <si>
    <t>生益科技</t>
  </si>
  <si>
    <t>301358.SZ</t>
  </si>
  <si>
    <t>湖南裕能</t>
  </si>
  <si>
    <t>688525.SH</t>
  </si>
  <si>
    <t>佰维存储</t>
  </si>
  <si>
    <t>601601.SH</t>
  </si>
  <si>
    <t>中国太保</t>
  </si>
  <si>
    <t>603308.SH</t>
  </si>
  <si>
    <t>应流股份</t>
  </si>
  <si>
    <t>300223.SZ</t>
  </si>
  <si>
    <t>北京君正</t>
  </si>
  <si>
    <t>601231.SH</t>
  </si>
  <si>
    <t>环旭电子</t>
  </si>
  <si>
    <t>688205.SH</t>
  </si>
  <si>
    <t>德科立</t>
  </si>
  <si>
    <t>300751.SZ</t>
  </si>
  <si>
    <t>迈为股份</t>
  </si>
  <si>
    <t>001309.SZ</t>
  </si>
  <si>
    <t>德明利</t>
  </si>
  <si>
    <t>603799.SH</t>
  </si>
  <si>
    <t>华友钴业</t>
  </si>
  <si>
    <t>601888.SH</t>
  </si>
  <si>
    <t>中国中免</t>
  </si>
  <si>
    <t>消费者服务</t>
  </si>
  <si>
    <t>600498.SH</t>
  </si>
  <si>
    <t>烽火通信</t>
  </si>
  <si>
    <t>002850.SZ</t>
  </si>
  <si>
    <t>科达利</t>
  </si>
  <si>
    <t>601012.SH</t>
  </si>
  <si>
    <t>隆基绿能</t>
  </si>
  <si>
    <t>300760.SZ</t>
  </si>
  <si>
    <t>迈瑞医疗</t>
  </si>
  <si>
    <t>002352.SZ</t>
  </si>
  <si>
    <t>顺丰控股</t>
  </si>
  <si>
    <t>600031.SH</t>
  </si>
  <si>
    <t>三一重工</t>
  </si>
  <si>
    <t>002415.SZ</t>
  </si>
  <si>
    <t>海康威视</t>
  </si>
  <si>
    <t>000661.SZ</t>
  </si>
  <si>
    <t>长春高新</t>
  </si>
  <si>
    <t>600887.SH</t>
  </si>
  <si>
    <t>伊利股份</t>
  </si>
  <si>
    <t>300015.SZ</t>
  </si>
  <si>
    <t>爱尔眼科</t>
  </si>
  <si>
    <t>000002.SZ</t>
  </si>
  <si>
    <t>万  科Ａ</t>
  </si>
  <si>
    <t>房地产</t>
  </si>
  <si>
    <t>002304.SZ</t>
  </si>
  <si>
    <t>洋河股份</t>
  </si>
  <si>
    <t>002460.SZ</t>
  </si>
  <si>
    <t>赣锋锂业</t>
  </si>
  <si>
    <t>300124.SZ</t>
  </si>
  <si>
    <t>汇川技术</t>
  </si>
  <si>
    <t>600438.SH</t>
  </si>
  <si>
    <t>通威股份</t>
  </si>
  <si>
    <t>000725.SZ</t>
  </si>
  <si>
    <t>京东方Ａ</t>
  </si>
  <si>
    <t>300413.SZ</t>
  </si>
  <si>
    <t>芒果超媒</t>
  </si>
  <si>
    <t>600763.SH</t>
  </si>
  <si>
    <t>通策医疗</t>
  </si>
  <si>
    <t>300059.SZ</t>
  </si>
  <si>
    <t>东方财富</t>
  </si>
  <si>
    <t>300122.SZ</t>
  </si>
  <si>
    <t>智飞生物</t>
  </si>
  <si>
    <t>000651.SZ</t>
  </si>
  <si>
    <t>格力电器</t>
  </si>
  <si>
    <t>002049.SZ</t>
  </si>
  <si>
    <t>紫光国微</t>
  </si>
  <si>
    <t>300601.SZ</t>
  </si>
  <si>
    <t>康泰生物</t>
  </si>
  <si>
    <t>002493.SZ</t>
  </si>
  <si>
    <t>荣盛石化</t>
  </si>
  <si>
    <t>603501.SH</t>
  </si>
  <si>
    <t>豪威集团</t>
  </si>
  <si>
    <t>002410.SZ</t>
  </si>
  <si>
    <t>广联达</t>
  </si>
  <si>
    <t>000596.SZ</t>
  </si>
  <si>
    <t>古井贡酒</t>
  </si>
  <si>
    <t>300454.SZ</t>
  </si>
  <si>
    <t>深信服</t>
  </si>
  <si>
    <t>688111.SH</t>
  </si>
  <si>
    <t>金山办公</t>
  </si>
  <si>
    <t>600048.SH</t>
  </si>
  <si>
    <t>保利发展</t>
  </si>
  <si>
    <t>002821.SZ</t>
  </si>
  <si>
    <t>凯莱英</t>
  </si>
  <si>
    <t>600703.SH</t>
  </si>
  <si>
    <t>三安光电</t>
  </si>
  <si>
    <t>601166.SH</t>
  </si>
  <si>
    <t>兴业银行</t>
  </si>
  <si>
    <t>002271.SZ</t>
  </si>
  <si>
    <t>东方雨虹</t>
  </si>
  <si>
    <t>建材</t>
  </si>
  <si>
    <t>600570.SH</t>
  </si>
  <si>
    <t>恒生电子</t>
  </si>
  <si>
    <t>000001.SZ</t>
  </si>
  <si>
    <t>平安银行</t>
  </si>
  <si>
    <t>601658.SH</t>
  </si>
  <si>
    <t>邮储银行</t>
  </si>
  <si>
    <t>002050.SZ</t>
  </si>
  <si>
    <t>三花智控</t>
  </si>
  <si>
    <t>300037.SZ</t>
  </si>
  <si>
    <t>新宙邦</t>
  </si>
  <si>
    <t>002179.SZ</t>
  </si>
  <si>
    <t>中航光电</t>
  </si>
  <si>
    <t>002841.SZ</t>
  </si>
  <si>
    <t>视源股份</t>
  </si>
  <si>
    <t>300012.SZ</t>
  </si>
  <si>
    <t>华测检测</t>
  </si>
  <si>
    <t>000895.SZ</t>
  </si>
  <si>
    <t>双汇发展</t>
  </si>
  <si>
    <t>300285.SZ</t>
  </si>
  <si>
    <t>国瓷材料</t>
  </si>
  <si>
    <t>300661.SZ</t>
  </si>
  <si>
    <t>圣邦股份</t>
  </si>
  <si>
    <t>300450.SZ</t>
  </si>
  <si>
    <t>先导智能</t>
  </si>
  <si>
    <t>300782.SZ</t>
  </si>
  <si>
    <t>卓胜微</t>
  </si>
  <si>
    <t>600588.SH</t>
  </si>
  <si>
    <t>用友网络</t>
  </si>
  <si>
    <t>300529.SZ</t>
  </si>
  <si>
    <t>健帆生物</t>
  </si>
  <si>
    <t>600584.SH</t>
  </si>
  <si>
    <t>长电科技</t>
  </si>
  <si>
    <t>601100.SH</t>
  </si>
  <si>
    <t>恒立液压</t>
  </si>
  <si>
    <t>002044.SZ</t>
  </si>
  <si>
    <t>美年健康</t>
  </si>
  <si>
    <t>002568.SZ</t>
  </si>
  <si>
    <t>百润股份</t>
  </si>
  <si>
    <t>000860.SZ</t>
  </si>
  <si>
    <t>顺鑫农业</t>
  </si>
  <si>
    <t>300207.SZ</t>
  </si>
  <si>
    <t>欣旺达</t>
  </si>
  <si>
    <t>300408.SZ</t>
  </si>
  <si>
    <t>三环集团</t>
  </si>
  <si>
    <t>603517.SH</t>
  </si>
  <si>
    <t>绝味食品</t>
  </si>
  <si>
    <t>603345.SH</t>
  </si>
  <si>
    <t>安井食品</t>
  </si>
  <si>
    <t>603288.SH</t>
  </si>
  <si>
    <t>海天味业</t>
  </si>
  <si>
    <t>600346.SH</t>
  </si>
  <si>
    <t>恒力石化</t>
  </si>
  <si>
    <t>603899.SH</t>
  </si>
  <si>
    <t>晨光股份</t>
  </si>
  <si>
    <t>轻工制造</t>
  </si>
  <si>
    <t>600521.SH</t>
  </si>
  <si>
    <t>华海药业</t>
  </si>
  <si>
    <t>601633.SH</t>
  </si>
  <si>
    <t>长城汽车</t>
  </si>
  <si>
    <t>002812.SZ</t>
  </si>
  <si>
    <t>恩捷股份</t>
  </si>
  <si>
    <t>300628.SZ</t>
  </si>
  <si>
    <t>亿联网络</t>
  </si>
  <si>
    <t>300724.SZ</t>
  </si>
  <si>
    <t>捷佳伟创</t>
  </si>
  <si>
    <t>603806.SH</t>
  </si>
  <si>
    <t>福斯特</t>
  </si>
  <si>
    <t>600176.SH</t>
  </si>
  <si>
    <t>中国巨石</t>
  </si>
  <si>
    <t>000063.SZ</t>
  </si>
  <si>
    <t>中兴通讯</t>
  </si>
  <si>
    <t>002714.SZ</t>
  </si>
  <si>
    <t>牧原股份</t>
  </si>
  <si>
    <t>601816.SH</t>
  </si>
  <si>
    <t>京沪高铁</t>
  </si>
  <si>
    <t>当前持仓亿元</t>
  </si>
  <si>
    <t>当前占比</t>
  </si>
  <si>
    <t>顶部持仓亿元</t>
  </si>
  <si>
    <t>顶部占比</t>
  </si>
  <si>
    <t>电力及公用事业</t>
  </si>
  <si>
    <t>煤炭</t>
  </si>
  <si>
    <t>钢铁</t>
  </si>
  <si>
    <t>建筑</t>
  </si>
  <si>
    <t>纺织服装</t>
  </si>
  <si>
    <t>商贸零售</t>
  </si>
  <si>
    <t>综合</t>
  </si>
  <si>
    <t>综合金融</t>
  </si>
  <si>
    <t>交易日</t>
  </si>
  <si>
    <t>重仓组合净值</t>
  </si>
  <si>
    <t>中证800净值</t>
  </si>
  <si>
    <t>超额净值</t>
  </si>
  <si>
    <t>重仓组合收益</t>
  </si>
  <si>
    <t>当前披露后</t>
  </si>
  <si>
    <t>20260423</t>
  </si>
  <si>
    <t>20260424</t>
  </si>
  <si>
    <t>20260427</t>
  </si>
  <si>
    <t>20260428</t>
  </si>
  <si>
    <t>20260429</t>
  </si>
  <si>
    <t>20260430</t>
  </si>
  <si>
    <t>20260506</t>
  </si>
  <si>
    <t>20260507</t>
  </si>
  <si>
    <t>20260508</t>
  </si>
  <si>
    <t>20260511</t>
  </si>
  <si>
    <t>20260512</t>
  </si>
  <si>
    <t>20260513</t>
  </si>
  <si>
    <t>20260514</t>
  </si>
  <si>
    <t>20260515</t>
  </si>
  <si>
    <t>20260518</t>
  </si>
  <si>
    <t>20260519</t>
  </si>
  <si>
    <t>20260520</t>
  </si>
  <si>
    <t>20260521</t>
  </si>
  <si>
    <t>20260522</t>
  </si>
  <si>
    <t>顶部后验证</t>
  </si>
  <si>
    <t>20210210</t>
  </si>
  <si>
    <t>20210218</t>
  </si>
  <si>
    <t>20210219</t>
  </si>
  <si>
    <t>20210222</t>
  </si>
  <si>
    <t>20210223</t>
  </si>
  <si>
    <t>20210224</t>
  </si>
  <si>
    <t>20210225</t>
  </si>
  <si>
    <t>20210226</t>
  </si>
  <si>
    <t>20210301</t>
  </si>
  <si>
    <t>20210302</t>
  </si>
  <si>
    <t>20210303</t>
  </si>
  <si>
    <t>20210304</t>
  </si>
  <si>
    <t>20210305</t>
  </si>
  <si>
    <t>20210308</t>
  </si>
  <si>
    <t>20210309</t>
  </si>
  <si>
    <t>20210310</t>
  </si>
  <si>
    <t>20210311</t>
  </si>
  <si>
    <t>20210312</t>
  </si>
  <si>
    <t>20210315</t>
  </si>
  <si>
    <t>20210316</t>
  </si>
  <si>
    <t>20210317</t>
  </si>
  <si>
    <t>20210318</t>
  </si>
  <si>
    <t>20210319</t>
  </si>
  <si>
    <t>20210322</t>
  </si>
  <si>
    <t>20210323</t>
  </si>
  <si>
    <t>20210324</t>
  </si>
  <si>
    <t>20210325</t>
  </si>
  <si>
    <t>20210326</t>
  </si>
  <si>
    <t>20210329</t>
  </si>
  <si>
    <t>20210330</t>
  </si>
  <si>
    <t>项目</t>
  </si>
  <si>
    <t>内容</t>
  </si>
  <si>
    <t>核心对象</t>
  </si>
  <si>
    <t>A股公募抱团，核心观察主动权益候选；全公募作为市场影响校验。</t>
  </si>
  <si>
    <t>实时可见口径</t>
  </si>
  <si>
    <t>Tushare fund_portfolio；2020Q4 仅保留 ann_date&lt;=20210210，2026Q1 仅保留 ann_date&lt;=20260522。两者均表现为季报重仓披露（每基金中位10条）。</t>
  </si>
  <si>
    <t>主动权益候选过滤</t>
  </si>
  <si>
    <t>基金类型为股票型/混合型；排除被动、指数、增强、ETF、联接及港股/海外主题；同一组合A/C等份额仅保留一组持仓。</t>
  </si>
  <si>
    <t>CNInfo/AkShare 基金重仓股汇总；Q2/Q4作为完整披露重构层，仅用于事后结构比较，不视作2021-02-10当天已知。</t>
  </si>
  <si>
    <t>C 拥挤度</t>
  </si>
  <si>
    <t>CR20、HHI、Top30持仓占自由流通盘中位数与P90，在同披露层内做分位后等权平均。数值越高越拥挤。</t>
  </si>
  <si>
    <t>V 脆弱度</t>
  </si>
  <si>
    <t>Top20持仓加权PB/PE相对全A自由流通市值加权估值溢价，以及Top30按20%日成交量卖出的退出天数。</t>
  </si>
  <si>
    <t>T 破位触发</t>
  </si>
  <si>
    <t>披露后主动重仓Top20等权复权组合相对中证800的超额收益；低于参数阈值视作触发。</t>
  </si>
  <si>
    <t>行情/估值数据</t>
  </si>
  <si>
    <t>Tushare daily_basic、daily/pro_bar、index_daily；估值和自由流通盘按锚点交易日取值。</t>
  </si>
  <si>
    <t>行业数据</t>
  </si>
  <si>
    <t>Wind Excel s_info_industry_citic，中信一级行业；当前使用20260522标签，顶部使用20210210标签。</t>
  </si>
  <si>
    <t>使用限制</t>
  </si>
  <si>
    <t>公募披露存在时滞，主动候选为规则筛选而非监管定义；模型适合监测拥挤与脆弱性，不单独构成买卖信号。</t>
  </si>
  <si>
    <t>行业融资余额/自由流通市值</t>
  </si>
  <si>
    <t>分子为 Tushare margin_detail 的个股融资余额 rzye 汇总；分母为同日期、同中信一级行业沪深 A 股 daily_basic 自由流通股本×收盘价汇总；无融资行仍纳入分母。</t>
  </si>
  <si>
    <t>行业交易拥挤</t>
  </si>
  <si>
    <t>自由流通市值加权换手率=Σ(个股自由流通市值×turnover_rate_f)/Σ自由流通市值；同时提供行业成交额占全市场及行业成交额 HHI/CR5。</t>
  </si>
  <si>
    <t>行业范围</t>
  </si>
  <si>
    <t>Wind Excel s_info_industry_citic 按对应交易日映射中信一级行业；2026-05-22 共 5,191 只沪深 A 股均成功分类；2021-02-10 的 4,174 只中有 3 只返回 0，记为未分类并纳入市场合计、不进入行业排行（成交额占比约0.09%）。</t>
  </si>
  <si>
    <t>退出天数更正</t>
  </si>
  <si>
    <t>股票层退出天数按 持仓股数 /（过去区间日均成交量 x 20%）重算；此前实现误写为 持仓股数 x 20% / 日均成交量，绝对值低估 25 倍。</t>
  </si>
  <si>
    <t>融资标的数</t>
  </si>
  <si>
    <t>融资余额(亿元)</t>
  </si>
  <si>
    <t>自由流通市值(亿元)</t>
  </si>
  <si>
    <t>融资比率排名</t>
  </si>
  <si>
    <t>成交额(亿元)</t>
  </si>
  <si>
    <t>成交额占全市场</t>
  </si>
  <si>
    <t>换手率分子(亿元)</t>
  </si>
  <si>
    <t>自由流通加权换手率</t>
  </si>
  <si>
    <t>换手率排名</t>
  </si>
  <si>
    <t>主动重仓行业占比</t>
  </si>
  <si>
    <t>数据日期</t>
  </si>
  <si>
    <t>合计/全市场</t>
  </si>
  <si>
    <t>未分类（分类缺失）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</si>
</sst>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;\(0.0%\);\-"/>
    <numFmt numFmtId="177" formatCode="#,##0.0;\(#,##0.0\);\-"/>
  </numFmts>
  <fonts count="10">
    <font>
      <sz val="11"/>
      <color theme="1"/>
      <name val="宋体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color rgb="FF1F4E78"/>
      <name val="Arial"/>
      <family val="2"/>
    </font>
    <font>
      <sz val="9"/>
      <name val="宋体"/>
      <family val="3"/>
      <charset val="134"/>
      <scheme val="minor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7"/>
      <color rgb="FFFFFFFF"/>
      <name val="Arial"/>
      <family val="2"/>
    </font>
    <font>
      <b/>
      <sz val="11"/>
      <color rgb="FF1F4E78"/>
      <name val="Arial"/>
      <family val="2"/>
    </font>
    <font>
      <sz val="11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D9EAF7"/>
      </patternFill>
    </fill>
    <fill>
      <patternFill patternType="solid">
        <fgColor rgb="FF1F4E78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E2F3"/>
      </bottom>
      <diagonal/>
    </border>
    <border>
      <left/>
      <right/>
      <top/>
      <bottom style="thin">
        <color rgb="FFD9E2F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" fontId="0" fillId="0" borderId="2" xfId="0" applyNumberFormat="1" applyBorder="1" applyAlignment="1">
      <alignment vertical="center" wrapText="1"/>
    </xf>
    <xf numFmtId="0" fontId="9" fillId="0" borderId="2" xfId="0" applyFont="1" applyBorder="1"/>
    <xf numFmtId="0" fontId="9" fillId="0" borderId="2" xfId="0" applyFont="1" applyBorder="1" applyAlignment="1">
      <alignment vertical="center" wrapText="1"/>
    </xf>
    <xf numFmtId="0" fontId="6" fillId="5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0" fillId="0" borderId="2" xfId="0" applyBorder="1"/>
    <xf numFmtId="0" fontId="3" fillId="3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0" xfId="0"/>
    <xf numFmtId="0" fontId="8" fillId="4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1"/>
  <c:style val="2"/>
  <c:chart>
    <c:title>
      <c:tx>
        <c:rich>
          <a:bodyPr/>
          <a:lstStyle/>
          <a:p>
            <a:pPr>
              <a:defRPr/>
            </a:pPr>
            <a:r>
              <a:t>重仓组合相对中证800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破位触发_T!$C$1</c:f>
              <c:strCache>
                <c:ptCount val="1"/>
                <c:pt idx="0">
                  <c:v>重仓组合净值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破位触发_T!$B$2:$B$20</c:f>
              <c:strCache>
                <c:ptCount val="19"/>
                <c:pt idx="0">
                  <c:v>20260423</c:v>
                </c:pt>
                <c:pt idx="1">
                  <c:v>20260424</c:v>
                </c:pt>
                <c:pt idx="2">
                  <c:v>20260427</c:v>
                </c:pt>
                <c:pt idx="3">
                  <c:v>20260428</c:v>
                </c:pt>
                <c:pt idx="4">
                  <c:v>20260429</c:v>
                </c:pt>
                <c:pt idx="5">
                  <c:v>20260430</c:v>
                </c:pt>
                <c:pt idx="6">
                  <c:v>20260506</c:v>
                </c:pt>
                <c:pt idx="7">
                  <c:v>20260507</c:v>
                </c:pt>
                <c:pt idx="8">
                  <c:v>20260508</c:v>
                </c:pt>
                <c:pt idx="9">
                  <c:v>20260511</c:v>
                </c:pt>
                <c:pt idx="10">
                  <c:v>20260512</c:v>
                </c:pt>
                <c:pt idx="11">
                  <c:v>20260513</c:v>
                </c:pt>
                <c:pt idx="12">
                  <c:v>20260514</c:v>
                </c:pt>
                <c:pt idx="13">
                  <c:v>20260515</c:v>
                </c:pt>
                <c:pt idx="14">
                  <c:v>20260518</c:v>
                </c:pt>
                <c:pt idx="15">
                  <c:v>20260519</c:v>
                </c:pt>
                <c:pt idx="16">
                  <c:v>20260520</c:v>
                </c:pt>
                <c:pt idx="17">
                  <c:v>20260521</c:v>
                </c:pt>
                <c:pt idx="18">
                  <c:v>20260522</c:v>
                </c:pt>
              </c:strCache>
            </c:strRef>
          </c:cat>
          <c:val>
            <c:numRef>
              <c:f>破位触发_T!$C$2:$C$20</c:f>
              <c:numCache>
                <c:formatCode>0.00</c:formatCode>
                <c:ptCount val="19"/>
                <c:pt idx="0">
                  <c:v>1</c:v>
                </c:pt>
                <c:pt idx="1">
                  <c:v>0.9930888483486312</c:v>
                </c:pt>
                <c:pt idx="2">
                  <c:v>1.003120446957114</c:v>
                </c:pt>
                <c:pt idx="3">
                  <c:v>0.99672849293329202</c:v>
                </c:pt>
                <c:pt idx="4">
                  <c:v>1.0030730996851751</c:v>
                </c:pt>
                <c:pt idx="5">
                  <c:v>1.0177852852696301</c:v>
                </c:pt>
                <c:pt idx="6">
                  <c:v>1.050351519144417</c:v>
                </c:pt>
                <c:pt idx="7">
                  <c:v>1.074714739962745</c:v>
                </c:pt>
                <c:pt idx="8">
                  <c:v>1.0557360680089329</c:v>
                </c:pt>
                <c:pt idx="9">
                  <c:v>1.0832844823606991</c:v>
                </c:pt>
                <c:pt idx="10">
                  <c:v>1.102921073319354</c:v>
                </c:pt>
                <c:pt idx="11">
                  <c:v>1.124404639801784</c:v>
                </c:pt>
                <c:pt idx="12">
                  <c:v>1.095150353498991</c:v>
                </c:pt>
                <c:pt idx="13">
                  <c:v>1.0827259172097301</c:v>
                </c:pt>
                <c:pt idx="14">
                  <c:v>1.085022972250568</c:v>
                </c:pt>
                <c:pt idx="15">
                  <c:v>1.098999831715308</c:v>
                </c:pt>
                <c:pt idx="16">
                  <c:v>1.118139218429548</c:v>
                </c:pt>
                <c:pt idx="17">
                  <c:v>1.085583492580642</c:v>
                </c:pt>
                <c:pt idx="18">
                  <c:v>1.1170019702069229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BC9-F64E-86FD-10166F71EBA7}"/>
            </c:ext>
          </c:extLst>
        </c:ser>
        <c:ser>
          <c:idx val="1"/>
          <c:order val="1"/>
          <c:tx>
            <c:strRef>
              <c:f>破位触发_T!$D$1</c:f>
              <c:strCache>
                <c:ptCount val="1"/>
                <c:pt idx="0">
                  <c:v>中证800净值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破位触发_T!$B$2:$B$20</c:f>
              <c:strCache>
                <c:ptCount val="19"/>
                <c:pt idx="0">
                  <c:v>20260423</c:v>
                </c:pt>
                <c:pt idx="1">
                  <c:v>20260424</c:v>
                </c:pt>
                <c:pt idx="2">
                  <c:v>20260427</c:v>
                </c:pt>
                <c:pt idx="3">
                  <c:v>20260428</c:v>
                </c:pt>
                <c:pt idx="4">
                  <c:v>20260429</c:v>
                </c:pt>
                <c:pt idx="5">
                  <c:v>20260430</c:v>
                </c:pt>
                <c:pt idx="6">
                  <c:v>20260506</c:v>
                </c:pt>
                <c:pt idx="7">
                  <c:v>20260507</c:v>
                </c:pt>
                <c:pt idx="8">
                  <c:v>20260508</c:v>
                </c:pt>
                <c:pt idx="9">
                  <c:v>20260511</c:v>
                </c:pt>
                <c:pt idx="10">
                  <c:v>20260512</c:v>
                </c:pt>
                <c:pt idx="11">
                  <c:v>20260513</c:v>
                </c:pt>
                <c:pt idx="12">
                  <c:v>20260514</c:v>
                </c:pt>
                <c:pt idx="13">
                  <c:v>20260515</c:v>
                </c:pt>
                <c:pt idx="14">
                  <c:v>20260518</c:v>
                </c:pt>
                <c:pt idx="15">
                  <c:v>20260519</c:v>
                </c:pt>
                <c:pt idx="16">
                  <c:v>20260520</c:v>
                </c:pt>
                <c:pt idx="17">
                  <c:v>20260521</c:v>
                </c:pt>
                <c:pt idx="18">
                  <c:v>20260522</c:v>
                </c:pt>
              </c:strCache>
            </c:strRef>
          </c:cat>
          <c:val>
            <c:numRef>
              <c:f>破位触发_T!$D$2:$D$20</c:f>
              <c:numCache>
                <c:formatCode>0.00</c:formatCode>
                <c:ptCount val="19"/>
                <c:pt idx="0">
                  <c:v>1</c:v>
                </c:pt>
                <c:pt idx="1">
                  <c:v>0.99583875062645677</c:v>
                </c:pt>
                <c:pt idx="2">
                  <c:v>0.9978374003168734</c:v>
                </c:pt>
                <c:pt idx="3">
                  <c:v>0.99266034759291255</c:v>
                </c:pt>
                <c:pt idx="4">
                  <c:v>1.005210844793766</c:v>
                </c:pt>
                <c:pt idx="5">
                  <c:v>1.005001449013603</c:v>
                </c:pt>
                <c:pt idx="6">
                  <c:v>1.023647378693846</c:v>
                </c:pt>
                <c:pt idx="7">
                  <c:v>1.030875207370761</c:v>
                </c:pt>
                <c:pt idx="8">
                  <c:v>1.0265176448140969</c:v>
                </c:pt>
                <c:pt idx="9">
                  <c:v>1.04345918117454</c:v>
                </c:pt>
                <c:pt idx="10">
                  <c:v>1.041041090433164</c:v>
                </c:pt>
                <c:pt idx="11">
                  <c:v>1.0531030222228039</c:v>
                </c:pt>
                <c:pt idx="12">
                  <c:v>1.032059117453942</c:v>
                </c:pt>
                <c:pt idx="13">
                  <c:v>1.0192410115553101</c:v>
                </c:pt>
                <c:pt idx="14">
                  <c:v>1.0159678571168109</c:v>
                </c:pt>
                <c:pt idx="15">
                  <c:v>1.0213962441589679</c:v>
                </c:pt>
                <c:pt idx="16">
                  <c:v>1.0220476647072529</c:v>
                </c:pt>
                <c:pt idx="17">
                  <c:v>1.003812769813486</c:v>
                </c:pt>
                <c:pt idx="18">
                  <c:v>1.0184767837624671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BC9-F64E-86FD-10166F71E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日期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净值</a:t>
                </a:r>
              </a:p>
            </c:rich>
          </c:tx>
          <c:overlay val="1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540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showGridLines="0" tabSelected="1" workbookViewId="0">
      <pane ySplit="6" topLeftCell="A7" activePane="bottomLeft" state="frozen"/>
      <selection pane="bottomLeft" sqref="A1:F1"/>
    </sheetView>
  </sheetViews>
  <sheetFormatPr baseColWidth="10" defaultColWidth="8.83203125" defaultRowHeight="14"/>
  <cols>
    <col min="1" max="1" width="33" customWidth="1"/>
    <col min="2" max="2" width="22" customWidth="1"/>
    <col min="3" max="3" width="20" customWidth="1"/>
    <col min="4" max="5" width="16" customWidth="1"/>
    <col min="6" max="6" width="34" customWidth="1"/>
  </cols>
  <sheetData>
    <row r="1" spans="1:6" ht="31" customHeight="1">
      <c r="A1" s="27" t="s">
        <v>0</v>
      </c>
      <c r="B1" s="25"/>
      <c r="C1" s="25"/>
      <c r="D1" s="25"/>
      <c r="E1" s="25"/>
      <c r="F1" s="25"/>
    </row>
    <row r="2" spans="1:6" ht="28" customHeight="1">
      <c r="A2" s="2" t="s">
        <v>1</v>
      </c>
      <c r="B2" s="2" t="s">
        <v>2</v>
      </c>
      <c r="C2" s="2"/>
      <c r="D2" s="2" t="s">
        <v>3</v>
      </c>
      <c r="E2" s="2" t="s">
        <v>4</v>
      </c>
      <c r="F2" s="2"/>
    </row>
    <row r="3" spans="1:6">
      <c r="A3" s="2"/>
      <c r="B3" s="2"/>
      <c r="C3" s="2"/>
      <c r="D3" s="2"/>
      <c r="E3" s="2"/>
      <c r="F3" s="2"/>
    </row>
    <row r="4" spans="1:6">
      <c r="A4" s="2" t="s">
        <v>5</v>
      </c>
      <c r="B4" s="24" t="str">
        <f>IF(AND(E8&gt;=参数!$B$7,E9&gt;=参数!$B$7),"接近2021可见层抱团强度，进入高警戒",IF(AND(E8&gt;=参数!$B$6,E9&gt;=参数!$B$6),"拥挤升温但未达到2021顶部强度","当前未达到2021顶部的主动公募抱团强度"))</f>
        <v>当前未达到2021顶部的主动公募抱团强度</v>
      </c>
      <c r="C4" s="25"/>
      <c r="D4" s="25"/>
      <c r="E4" s="25"/>
      <c r="F4" s="25"/>
    </row>
    <row r="5" spans="1:6">
      <c r="A5" s="2"/>
      <c r="B5" s="2"/>
      <c r="C5" s="2"/>
      <c r="D5" s="2"/>
      <c r="E5" s="2"/>
      <c r="F5" s="2"/>
    </row>
    <row r="6" spans="1:6">
      <c r="A6" s="26" t="s">
        <v>6</v>
      </c>
      <c r="B6" s="25"/>
      <c r="C6" s="25"/>
      <c r="D6" s="25"/>
      <c r="E6" s="25"/>
      <c r="F6" s="25"/>
    </row>
    <row r="7" spans="1:6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</row>
    <row r="8" spans="1:6">
      <c r="A8" s="2" t="s">
        <v>13</v>
      </c>
      <c r="B8" s="4">
        <v>0.3036034814832077</v>
      </c>
      <c r="C8" s="4">
        <v>0.41365376954309491</v>
      </c>
      <c r="D8" s="4">
        <f t="shared" ref="D8:D13" si="0">B8-C8</f>
        <v>-0.1100502880598872</v>
      </c>
      <c r="E8" s="4">
        <f t="shared" ref="E8:E13" si="1">IFERROR(B8/C8,"")</f>
        <v>0.73395555374378851</v>
      </c>
      <c r="F8" s="2" t="s">
        <v>14</v>
      </c>
    </row>
    <row r="9" spans="1:6">
      <c r="A9" s="2" t="s">
        <v>15</v>
      </c>
      <c r="B9" s="4">
        <v>8.9532231904442157E-3</v>
      </c>
      <c r="C9" s="4">
        <v>1.342677442948813E-2</v>
      </c>
      <c r="D9" s="4">
        <f t="shared" si="0"/>
        <v>-4.4735512390439141E-3</v>
      </c>
      <c r="E9" s="4">
        <f t="shared" si="1"/>
        <v>0.66681861957708788</v>
      </c>
      <c r="F9" s="2" t="s">
        <v>16</v>
      </c>
    </row>
    <row r="10" spans="1:6">
      <c r="A10" s="2" t="s">
        <v>17</v>
      </c>
      <c r="B10" s="4">
        <v>9.4811576980478818E-2</v>
      </c>
      <c r="C10" s="4">
        <v>0.17516794012505951</v>
      </c>
      <c r="D10" s="4">
        <f t="shared" si="0"/>
        <v>-8.0356363144580695E-2</v>
      </c>
      <c r="E10" s="4">
        <f t="shared" si="1"/>
        <v>0.54126101450293351</v>
      </c>
      <c r="F10" s="2" t="s">
        <v>18</v>
      </c>
    </row>
    <row r="11" spans="1:6">
      <c r="A11" s="2" t="s">
        <v>19</v>
      </c>
      <c r="B11" s="4">
        <v>0.18220145505034591</v>
      </c>
      <c r="C11" s="4">
        <v>0.27179161641704619</v>
      </c>
      <c r="D11" s="4">
        <f t="shared" si="0"/>
        <v>-8.9590161366700283E-2</v>
      </c>
      <c r="E11" s="4">
        <f t="shared" si="1"/>
        <v>0.6703718733206615</v>
      </c>
      <c r="F11" s="2" t="s">
        <v>20</v>
      </c>
    </row>
    <row r="12" spans="1:6">
      <c r="A12" s="2" t="s">
        <v>21</v>
      </c>
      <c r="B12" s="4">
        <v>1.3394758558861539</v>
      </c>
      <c r="C12" s="4">
        <v>1.1298883888832769</v>
      </c>
      <c r="D12" s="4">
        <f t="shared" si="0"/>
        <v>0.209587467002877</v>
      </c>
      <c r="E12" s="4">
        <f t="shared" si="1"/>
        <v>1.1854939559207458</v>
      </c>
      <c r="F12" s="2" t="s">
        <v>22</v>
      </c>
    </row>
    <row r="13" spans="1:6">
      <c r="A13" s="2" t="s">
        <v>23</v>
      </c>
      <c r="B13" s="5">
        <v>18.535555683260529</v>
      </c>
      <c r="C13" s="5">
        <v>56.566326831854703</v>
      </c>
      <c r="D13" s="5">
        <f t="shared" si="0"/>
        <v>-38.03077114859417</v>
      </c>
      <c r="E13" s="5">
        <f t="shared" si="1"/>
        <v>0.32767826234074005</v>
      </c>
      <c r="F13" s="2" t="s">
        <v>24</v>
      </c>
    </row>
    <row r="14" spans="1:6">
      <c r="A14" s="2"/>
      <c r="B14" s="2"/>
      <c r="C14" s="2"/>
      <c r="D14" s="2"/>
      <c r="E14" s="2"/>
      <c r="F14" s="2"/>
    </row>
    <row r="15" spans="1:6">
      <c r="A15" s="2"/>
      <c r="B15" s="2"/>
      <c r="C15" s="2"/>
      <c r="D15" s="2"/>
      <c r="E15" s="2"/>
      <c r="F15" s="2"/>
    </row>
    <row r="16" spans="1:6">
      <c r="A16" s="26" t="s">
        <v>25</v>
      </c>
      <c r="B16" s="25"/>
      <c r="C16" s="25"/>
      <c r="D16" s="25"/>
      <c r="E16" s="25"/>
      <c r="F16" s="25"/>
    </row>
    <row r="17" spans="1:6">
      <c r="A17" s="1" t="s">
        <v>26</v>
      </c>
      <c r="B17" s="1" t="s">
        <v>27</v>
      </c>
      <c r="C17" s="1" t="s">
        <v>13</v>
      </c>
      <c r="D17" s="1" t="s">
        <v>15</v>
      </c>
      <c r="E17" s="1" t="s">
        <v>28</v>
      </c>
      <c r="F17" s="1" t="s">
        <v>29</v>
      </c>
    </row>
    <row r="18" spans="1:6">
      <c r="A18" s="2" t="s">
        <v>30</v>
      </c>
      <c r="B18" s="4">
        <v>0.3235294117647059</v>
      </c>
      <c r="C18" s="4">
        <v>0.34066439026184198</v>
      </c>
      <c r="D18" s="4">
        <v>1.016246563176856E-2</v>
      </c>
      <c r="E18" s="4">
        <v>0.1618191906884909</v>
      </c>
      <c r="F18" s="2" t="s">
        <v>31</v>
      </c>
    </row>
    <row r="19" spans="1:6">
      <c r="A19" s="2" t="s">
        <v>32</v>
      </c>
      <c r="B19" s="4">
        <v>0.40625</v>
      </c>
      <c r="C19" s="4">
        <v>0.22605426158108161</v>
      </c>
      <c r="D19" s="4">
        <v>4.2817277900895172E-3</v>
      </c>
      <c r="E19" s="4">
        <v>0.23260860810389231</v>
      </c>
      <c r="F19" s="2" t="s">
        <v>33</v>
      </c>
    </row>
    <row r="20" spans="1:6">
      <c r="A20" s="2" t="s">
        <v>34</v>
      </c>
      <c r="B20" s="4">
        <v>0.78125</v>
      </c>
      <c r="C20" s="4">
        <v>0.28383685393597952</v>
      </c>
      <c r="D20" s="4">
        <v>6.5961255834311944E-3</v>
      </c>
      <c r="E20" s="4">
        <v>0.26518822243791729</v>
      </c>
      <c r="F20" s="2" t="s">
        <v>35</v>
      </c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6" t="s">
        <v>36</v>
      </c>
      <c r="B23" s="25"/>
      <c r="C23" s="25"/>
      <c r="D23" s="25"/>
      <c r="E23" s="25"/>
      <c r="F23" s="25"/>
    </row>
    <row r="24" spans="1:6">
      <c r="A24" s="1" t="s">
        <v>37</v>
      </c>
      <c r="B24" s="1" t="s">
        <v>38</v>
      </c>
      <c r="C24" s="1" t="s">
        <v>39</v>
      </c>
      <c r="D24" s="1" t="s">
        <v>40</v>
      </c>
      <c r="E24" s="1" t="s">
        <v>41</v>
      </c>
      <c r="F24" s="1" t="s">
        <v>42</v>
      </c>
    </row>
    <row r="25" spans="1:6">
      <c r="A25" s="2" t="s">
        <v>43</v>
      </c>
      <c r="B25" s="4">
        <v>0.11700197020692291</v>
      </c>
      <c r="C25" s="4">
        <v>1.8476783762466802E-2</v>
      </c>
      <c r="D25" s="4">
        <v>9.8525186444456E-2</v>
      </c>
      <c r="E25" s="2" t="str">
        <f>IF(D25&lt;参数!$B$8,"破位预警",IF(D25&lt;0,"相对转弱","未触发"))</f>
        <v>未触发</v>
      </c>
      <c r="F25" s="2" t="s">
        <v>44</v>
      </c>
    </row>
    <row r="26" spans="1:6">
      <c r="A26" s="2" t="s">
        <v>45</v>
      </c>
      <c r="B26" s="4">
        <v>-0.22610210920647469</v>
      </c>
      <c r="C26" s="4">
        <v>-0.1120680810536368</v>
      </c>
      <c r="D26" s="4">
        <v>-0.1140340281528379</v>
      </c>
      <c r="E26" s="2" t="str">
        <f>IF(D26&lt;参数!$B$8,"显著破位",IF(D26&lt;0,"相对转弱","未触发"))</f>
        <v>显著破位</v>
      </c>
      <c r="F26" s="2" t="s">
        <v>46</v>
      </c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 ht="28" customHeight="1">
      <c r="A29" s="3" t="s">
        <v>29</v>
      </c>
      <c r="B29" s="26" t="s">
        <v>47</v>
      </c>
      <c r="C29" s="28"/>
      <c r="D29" s="28"/>
      <c r="E29" s="28"/>
      <c r="F29" s="28"/>
    </row>
    <row r="30" spans="1:6" ht="28" customHeight="1">
      <c r="A30" s="2"/>
      <c r="B30" s="25"/>
      <c r="C30" s="25"/>
      <c r="D30" s="25"/>
      <c r="E30" s="25"/>
      <c r="F30" s="25"/>
    </row>
  </sheetData>
  <mergeCells count="6">
    <mergeCell ref="B29:F30"/>
    <mergeCell ref="B4:F4"/>
    <mergeCell ref="A16:F16"/>
    <mergeCell ref="A1:F1"/>
    <mergeCell ref="A23:F23"/>
    <mergeCell ref="A6:F6"/>
  </mergeCells>
  <phoneticPr fontId="4" type="noConversion"/>
  <conditionalFormatting sqref="E8:E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5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9" customWidth="1"/>
    <col min="2" max="2" width="115" customWidth="1"/>
  </cols>
  <sheetData>
    <row r="1" spans="1:2" ht="25" customHeight="1">
      <c r="A1" s="6" t="s">
        <v>595</v>
      </c>
      <c r="B1" s="6" t="s">
        <v>596</v>
      </c>
    </row>
    <row r="2" spans="1:2" ht="35" customHeight="1">
      <c r="A2" s="7" t="s">
        <v>597</v>
      </c>
      <c r="B2" s="2" t="s">
        <v>598</v>
      </c>
    </row>
    <row r="3" spans="1:2" ht="35" customHeight="1">
      <c r="A3" s="7" t="s">
        <v>599</v>
      </c>
      <c r="B3" s="2" t="s">
        <v>600</v>
      </c>
    </row>
    <row r="4" spans="1:2" ht="35" customHeight="1">
      <c r="A4" s="7" t="s">
        <v>601</v>
      </c>
      <c r="B4" s="2" t="s">
        <v>602</v>
      </c>
    </row>
    <row r="5" spans="1:2" ht="35" customHeight="1">
      <c r="A5" s="7" t="s">
        <v>122</v>
      </c>
      <c r="B5" s="2" t="s">
        <v>603</v>
      </c>
    </row>
    <row r="6" spans="1:2" ht="35" customHeight="1">
      <c r="A6" s="7" t="s">
        <v>604</v>
      </c>
      <c r="B6" s="2" t="s">
        <v>605</v>
      </c>
    </row>
    <row r="7" spans="1:2" ht="35" customHeight="1">
      <c r="A7" s="7" t="s">
        <v>606</v>
      </c>
      <c r="B7" s="2" t="s">
        <v>607</v>
      </c>
    </row>
    <row r="8" spans="1:2" ht="35" customHeight="1">
      <c r="A8" s="7" t="s">
        <v>608</v>
      </c>
      <c r="B8" s="2" t="s">
        <v>609</v>
      </c>
    </row>
    <row r="9" spans="1:2" ht="35" customHeight="1">
      <c r="A9" s="7" t="s">
        <v>610</v>
      </c>
      <c r="B9" s="2" t="s">
        <v>611</v>
      </c>
    </row>
    <row r="10" spans="1:2" ht="35" customHeight="1">
      <c r="A10" s="7" t="s">
        <v>612</v>
      </c>
      <c r="B10" s="2" t="s">
        <v>613</v>
      </c>
    </row>
    <row r="11" spans="1:2" ht="35" customHeight="1">
      <c r="A11" s="7" t="s">
        <v>614</v>
      </c>
      <c r="B11" s="2" t="s">
        <v>615</v>
      </c>
    </row>
    <row r="12" spans="1:2" ht="38" customHeight="1">
      <c r="A12" s="15" t="s">
        <v>616</v>
      </c>
      <c r="B12" s="16" t="s">
        <v>617</v>
      </c>
    </row>
    <row r="13" spans="1:2" ht="38" customHeight="1">
      <c r="A13" s="15" t="s">
        <v>618</v>
      </c>
      <c r="B13" s="16" t="s">
        <v>619</v>
      </c>
    </row>
    <row r="14" spans="1:2" ht="38" customHeight="1">
      <c r="A14" s="15" t="s">
        <v>620</v>
      </c>
      <c r="B14" s="16" t="s">
        <v>621</v>
      </c>
    </row>
    <row r="15" spans="1:2">
      <c r="A15" t="s">
        <v>622</v>
      </c>
      <c r="B15" t="s">
        <v>623</v>
      </c>
    </row>
  </sheetData>
  <phoneticPr fontId="4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2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20" customWidth="1"/>
    <col min="2" max="2" width="10" customWidth="1"/>
    <col min="3" max="3" width="12" customWidth="1"/>
    <col min="4" max="4" width="17" customWidth="1"/>
    <col min="5" max="5" width="21" customWidth="1"/>
    <col min="6" max="6" width="22" customWidth="1"/>
    <col min="7" max="7" width="14" customWidth="1"/>
    <col min="8" max="8" width="16" customWidth="1"/>
    <col min="9" max="9" width="17" customWidth="1"/>
    <col min="10" max="10" width="19" customWidth="1"/>
    <col min="11" max="11" width="22" customWidth="1"/>
    <col min="12" max="12" width="13" customWidth="1"/>
    <col min="13" max="13" width="20" customWidth="1"/>
    <col min="14" max="14" width="13" customWidth="1"/>
  </cols>
  <sheetData>
    <row r="1" spans="1:14" ht="33" customHeight="1">
      <c r="A1" s="17" t="s">
        <v>65</v>
      </c>
      <c r="B1" s="17" t="s">
        <v>98</v>
      </c>
      <c r="C1" s="17" t="s">
        <v>624</v>
      </c>
      <c r="D1" s="17" t="s">
        <v>625</v>
      </c>
      <c r="E1" s="17" t="s">
        <v>626</v>
      </c>
      <c r="F1" s="17" t="s">
        <v>67</v>
      </c>
      <c r="G1" s="17" t="s">
        <v>627</v>
      </c>
      <c r="H1" s="17" t="s">
        <v>628</v>
      </c>
      <c r="I1" s="17" t="s">
        <v>629</v>
      </c>
      <c r="J1" s="17" t="s">
        <v>630</v>
      </c>
      <c r="K1" s="17" t="s">
        <v>631</v>
      </c>
      <c r="L1" s="17" t="s">
        <v>632</v>
      </c>
      <c r="M1" s="17" t="s">
        <v>633</v>
      </c>
      <c r="N1" s="17" t="s">
        <v>634</v>
      </c>
    </row>
    <row r="2" spans="1:14">
      <c r="A2" s="18" t="s">
        <v>217</v>
      </c>
      <c r="B2" s="18">
        <v>69</v>
      </c>
      <c r="C2" s="18">
        <v>64</v>
      </c>
      <c r="D2" s="19">
        <v>1979.09867704</v>
      </c>
      <c r="E2" s="19">
        <v>25172.435094269</v>
      </c>
      <c r="F2" s="20">
        <f t="shared" ref="F2:F31" si="0">IFERROR(D2/E2,0)</f>
        <v>7.8621661735482268E-2</v>
      </c>
      <c r="G2" s="18">
        <f t="shared" ref="G2:G31" si="1">RANK(F2,$F$2:$F$31,0)</f>
        <v>1</v>
      </c>
      <c r="H2" s="19">
        <v>478.90400757999998</v>
      </c>
      <c r="I2" s="20">
        <f t="shared" ref="I2:I31" si="2">IFERROR(H2/SUM($H$2:$H$31),0)</f>
        <v>1.649659204398814E-2</v>
      </c>
      <c r="J2" s="19">
        <v>477.90530560758799</v>
      </c>
      <c r="K2" s="20">
        <f t="shared" ref="K2:K31" si="3">IFERROR(J2/E2,0)</f>
        <v>1.8985263198330483E-2</v>
      </c>
      <c r="L2" s="18">
        <f t="shared" ref="L2:L31" si="4">RANK(K2,$K$2:$K$31,0)</f>
        <v>28</v>
      </c>
      <c r="M2" s="20">
        <v>1.5544019490942701E-2</v>
      </c>
      <c r="N2" s="18" t="s">
        <v>563</v>
      </c>
    </row>
    <row r="3" spans="1:14">
      <c r="A3" s="18" t="s">
        <v>538</v>
      </c>
      <c r="B3" s="18">
        <v>10</v>
      </c>
      <c r="C3" s="18">
        <v>8</v>
      </c>
      <c r="D3" s="19">
        <v>38.056878249999997</v>
      </c>
      <c r="E3" s="19">
        <v>493.44578135040001</v>
      </c>
      <c r="F3" s="20">
        <f t="shared" si="0"/>
        <v>7.7124741336020236E-2</v>
      </c>
      <c r="G3" s="18">
        <f t="shared" si="1"/>
        <v>2</v>
      </c>
      <c r="H3" s="19">
        <v>22.018810460000001</v>
      </c>
      <c r="I3" s="20">
        <f t="shared" si="2"/>
        <v>7.5847211070131026E-4</v>
      </c>
      <c r="J3" s="19">
        <v>22.17237539076018</v>
      </c>
      <c r="K3" s="20">
        <f t="shared" si="3"/>
        <v>4.4933762185749418E-2</v>
      </c>
      <c r="L3" s="18">
        <f t="shared" si="4"/>
        <v>16</v>
      </c>
      <c r="M3" s="20">
        <v>9.8584646121132793E-6</v>
      </c>
      <c r="N3" s="18" t="s">
        <v>563</v>
      </c>
    </row>
    <row r="4" spans="1:14">
      <c r="A4" s="18" t="s">
        <v>537</v>
      </c>
      <c r="B4" s="18">
        <v>21</v>
      </c>
      <c r="C4" s="18">
        <v>11</v>
      </c>
      <c r="D4" s="19">
        <v>51.913010040000003</v>
      </c>
      <c r="E4" s="19">
        <v>741.23810924279996</v>
      </c>
      <c r="F4" s="20">
        <f t="shared" si="0"/>
        <v>7.0035538368407577E-2</v>
      </c>
      <c r="G4" s="18">
        <f t="shared" si="1"/>
        <v>3</v>
      </c>
      <c r="H4" s="19">
        <v>26.211538090000001</v>
      </c>
      <c r="I4" s="20">
        <f t="shared" si="2"/>
        <v>9.0289712316503096E-4</v>
      </c>
      <c r="J4" s="19">
        <v>26.838176617910971</v>
      </c>
      <c r="K4" s="20">
        <f t="shared" si="3"/>
        <v>3.6207227182810504E-2</v>
      </c>
      <c r="L4" s="18">
        <f t="shared" si="4"/>
        <v>20</v>
      </c>
      <c r="M4" s="20">
        <v>1.209666890050568E-5</v>
      </c>
      <c r="N4" s="18" t="s">
        <v>563</v>
      </c>
    </row>
    <row r="5" spans="1:14">
      <c r="A5" s="18" t="s">
        <v>248</v>
      </c>
      <c r="B5" s="18">
        <v>334</v>
      </c>
      <c r="C5" s="18">
        <v>244</v>
      </c>
      <c r="D5" s="19">
        <v>2035.8583928999999</v>
      </c>
      <c r="E5" s="19">
        <v>30577.477135891</v>
      </c>
      <c r="F5" s="20">
        <f t="shared" si="0"/>
        <v>6.6580325899757292E-2</v>
      </c>
      <c r="G5" s="18">
        <f t="shared" si="1"/>
        <v>4</v>
      </c>
      <c r="H5" s="19">
        <v>1807.3546359899999</v>
      </c>
      <c r="I5" s="20">
        <f t="shared" si="2"/>
        <v>6.2257136371441091E-2</v>
      </c>
      <c r="J5" s="19">
        <v>1823.173368648248</v>
      </c>
      <c r="K5" s="20">
        <f t="shared" si="3"/>
        <v>5.9624715294390895E-2</v>
      </c>
      <c r="L5" s="18">
        <f t="shared" si="4"/>
        <v>7</v>
      </c>
      <c r="M5" s="20">
        <v>2.099390663702282E-2</v>
      </c>
      <c r="N5" s="18" t="s">
        <v>563</v>
      </c>
    </row>
    <row r="6" spans="1:14">
      <c r="A6" s="18" t="s">
        <v>404</v>
      </c>
      <c r="B6" s="18">
        <v>106</v>
      </c>
      <c r="C6" s="18">
        <v>66</v>
      </c>
      <c r="D6" s="19">
        <v>356.27302696999999</v>
      </c>
      <c r="E6" s="19">
        <v>5421.4063817768001</v>
      </c>
      <c r="F6" s="20">
        <f t="shared" si="0"/>
        <v>6.5715978821944687E-2</v>
      </c>
      <c r="G6" s="18">
        <f t="shared" si="1"/>
        <v>5</v>
      </c>
      <c r="H6" s="19">
        <v>322.57688413</v>
      </c>
      <c r="I6" s="20">
        <f t="shared" si="2"/>
        <v>1.1111661577449861E-2</v>
      </c>
      <c r="J6" s="19">
        <v>323.59334030980182</v>
      </c>
      <c r="K6" s="20">
        <f t="shared" si="3"/>
        <v>5.9688080457777459E-2</v>
      </c>
      <c r="L6" s="18">
        <f t="shared" si="4"/>
        <v>6</v>
      </c>
      <c r="M6" s="20">
        <v>3.26540559244501E-3</v>
      </c>
      <c r="N6" s="18" t="s">
        <v>563</v>
      </c>
    </row>
    <row r="7" spans="1:14">
      <c r="A7" s="18" t="s">
        <v>324</v>
      </c>
      <c r="B7" s="18">
        <v>121</v>
      </c>
      <c r="C7" s="18">
        <v>102</v>
      </c>
      <c r="D7" s="19">
        <v>837.52548772</v>
      </c>
      <c r="E7" s="19">
        <v>13591.807170096199</v>
      </c>
      <c r="F7" s="20">
        <f t="shared" si="0"/>
        <v>6.1619877124409812E-2</v>
      </c>
      <c r="G7" s="18">
        <f t="shared" si="1"/>
        <v>6</v>
      </c>
      <c r="H7" s="19">
        <v>661.74286066000002</v>
      </c>
      <c r="I7" s="20">
        <f t="shared" si="2"/>
        <v>2.2794760197336894E-2</v>
      </c>
      <c r="J7" s="19">
        <v>667.72763255341704</v>
      </c>
      <c r="K7" s="20">
        <f t="shared" si="3"/>
        <v>4.9127214960973511E-2</v>
      </c>
      <c r="L7" s="18">
        <f t="shared" si="4"/>
        <v>12</v>
      </c>
      <c r="M7" s="20">
        <v>2.018319339415011E-2</v>
      </c>
      <c r="N7" s="18" t="s">
        <v>563</v>
      </c>
    </row>
    <row r="8" spans="1:14">
      <c r="A8" s="18" t="s">
        <v>284</v>
      </c>
      <c r="B8" s="18">
        <v>138</v>
      </c>
      <c r="C8" s="18">
        <v>87</v>
      </c>
      <c r="D8" s="19">
        <v>616.08922615999995</v>
      </c>
      <c r="E8" s="19">
        <v>10306.3944551518</v>
      </c>
      <c r="F8" s="20">
        <f t="shared" si="0"/>
        <v>5.9777376932438182E-2</v>
      </c>
      <c r="G8" s="18">
        <f t="shared" si="1"/>
        <v>7</v>
      </c>
      <c r="H8" s="19">
        <v>499.71914519000001</v>
      </c>
      <c r="I8" s="20">
        <f t="shared" si="2"/>
        <v>1.7213601774657986E-2</v>
      </c>
      <c r="J8" s="19">
        <v>502.02628390339208</v>
      </c>
      <c r="K8" s="20">
        <f t="shared" si="3"/>
        <v>4.8710175618443076E-2</v>
      </c>
      <c r="L8" s="18">
        <f t="shared" si="4"/>
        <v>13</v>
      </c>
      <c r="M8" s="20">
        <v>9.9178138039247906E-3</v>
      </c>
      <c r="N8" s="18" t="s">
        <v>563</v>
      </c>
    </row>
    <row r="9" spans="1:14">
      <c r="A9" s="18" t="s">
        <v>533</v>
      </c>
      <c r="B9" s="18">
        <v>52</v>
      </c>
      <c r="C9" s="18">
        <v>44</v>
      </c>
      <c r="D9" s="19">
        <v>209.43836354999999</v>
      </c>
      <c r="E9" s="19">
        <v>3992.7094291556</v>
      </c>
      <c r="F9" s="20">
        <f t="shared" si="0"/>
        <v>5.2455197971742501E-2</v>
      </c>
      <c r="G9" s="18">
        <f t="shared" si="1"/>
        <v>8</v>
      </c>
      <c r="H9" s="19">
        <v>149.16722325000001</v>
      </c>
      <c r="I9" s="20">
        <f t="shared" si="2"/>
        <v>5.1382965883380906E-3</v>
      </c>
      <c r="J9" s="19">
        <v>151.675898953314</v>
      </c>
      <c r="K9" s="20">
        <f t="shared" si="3"/>
        <v>3.7988213679098416E-2</v>
      </c>
      <c r="L9" s="18">
        <f t="shared" si="4"/>
        <v>19</v>
      </c>
      <c r="M9" s="20">
        <v>6.2020577593660236E-3</v>
      </c>
      <c r="N9" s="18" t="s">
        <v>563</v>
      </c>
    </row>
    <row r="10" spans="1:14">
      <c r="A10" s="18" t="s">
        <v>76</v>
      </c>
      <c r="B10" s="18">
        <v>476</v>
      </c>
      <c r="C10" s="18">
        <v>349</v>
      </c>
      <c r="D10" s="19">
        <v>1683.5547953499999</v>
      </c>
      <c r="E10" s="19">
        <v>32181.9742818267</v>
      </c>
      <c r="F10" s="20">
        <f t="shared" si="0"/>
        <v>5.2313595822513305E-2</v>
      </c>
      <c r="G10" s="18">
        <f t="shared" si="1"/>
        <v>9</v>
      </c>
      <c r="H10" s="19">
        <v>1017.5189046199999</v>
      </c>
      <c r="I10" s="20">
        <f t="shared" si="2"/>
        <v>3.5050018377133375E-2</v>
      </c>
      <c r="J10" s="19">
        <v>1020.6012978994549</v>
      </c>
      <c r="K10" s="20">
        <f t="shared" si="3"/>
        <v>3.171344582410511E-2</v>
      </c>
      <c r="L10" s="18">
        <f t="shared" si="4"/>
        <v>22</v>
      </c>
      <c r="M10" s="20">
        <v>8.4299704572756637E-2</v>
      </c>
      <c r="N10" s="18" t="s">
        <v>563</v>
      </c>
    </row>
    <row r="11" spans="1:14">
      <c r="A11" s="18" t="s">
        <v>534</v>
      </c>
      <c r="B11" s="18">
        <v>153</v>
      </c>
      <c r="C11" s="18">
        <v>78</v>
      </c>
      <c r="D11" s="19">
        <v>419.41286602000002</v>
      </c>
      <c r="E11" s="19">
        <v>8032.9143101699001</v>
      </c>
      <c r="F11" s="20">
        <f t="shared" si="0"/>
        <v>5.2211793855314916E-2</v>
      </c>
      <c r="G11" s="18">
        <f t="shared" si="1"/>
        <v>10</v>
      </c>
      <c r="H11" s="19">
        <v>303.17182002999999</v>
      </c>
      <c r="I11" s="20">
        <f t="shared" si="2"/>
        <v>1.0443224017984115E-2</v>
      </c>
      <c r="J11" s="19">
        <v>305.73316289073222</v>
      </c>
      <c r="K11" s="20">
        <f t="shared" si="3"/>
        <v>3.8060055303174994E-2</v>
      </c>
      <c r="L11" s="18">
        <f t="shared" si="4"/>
        <v>18</v>
      </c>
      <c r="M11" s="20">
        <v>4.6887310882183881E-3</v>
      </c>
      <c r="N11" s="18" t="s">
        <v>563</v>
      </c>
    </row>
    <row r="12" spans="1:14">
      <c r="A12" s="18" t="s">
        <v>269</v>
      </c>
      <c r="B12" s="18">
        <v>244</v>
      </c>
      <c r="C12" s="18">
        <v>161</v>
      </c>
      <c r="D12" s="19">
        <v>1074.9865795799999</v>
      </c>
      <c r="E12" s="19">
        <v>20623.8984681648</v>
      </c>
      <c r="F12" s="20">
        <f t="shared" si="0"/>
        <v>5.2123345217169152E-2</v>
      </c>
      <c r="G12" s="18">
        <f t="shared" si="1"/>
        <v>11</v>
      </c>
      <c r="H12" s="19">
        <v>1009.92516219</v>
      </c>
      <c r="I12" s="20">
        <f t="shared" si="2"/>
        <v>3.478844012977677E-2</v>
      </c>
      <c r="J12" s="19">
        <v>1015.867600007626</v>
      </c>
      <c r="K12" s="20">
        <f t="shared" si="3"/>
        <v>4.9256817355638492E-2</v>
      </c>
      <c r="L12" s="18">
        <f t="shared" si="4"/>
        <v>11</v>
      </c>
      <c r="M12" s="20">
        <v>3.7557472228813393E-2</v>
      </c>
      <c r="N12" s="18" t="s">
        <v>563</v>
      </c>
    </row>
    <row r="13" spans="1:14">
      <c r="A13" s="18" t="s">
        <v>185</v>
      </c>
      <c r="B13" s="18">
        <v>128</v>
      </c>
      <c r="C13" s="18">
        <v>106</v>
      </c>
      <c r="D13" s="19">
        <v>1582.7906388199999</v>
      </c>
      <c r="E13" s="19">
        <v>30704.748015381701</v>
      </c>
      <c r="F13" s="20">
        <f t="shared" si="0"/>
        <v>5.1548725885230934E-2</v>
      </c>
      <c r="G13" s="18">
        <f t="shared" si="1"/>
        <v>12</v>
      </c>
      <c r="H13" s="19">
        <v>1448.1396968700001</v>
      </c>
      <c r="I13" s="20">
        <f t="shared" si="2"/>
        <v>4.9883420108941916E-2</v>
      </c>
      <c r="J13" s="19">
        <v>1468.8005985646521</v>
      </c>
      <c r="K13" s="20">
        <f t="shared" si="3"/>
        <v>4.7836269420900274E-2</v>
      </c>
      <c r="L13" s="18">
        <f t="shared" si="4"/>
        <v>15</v>
      </c>
      <c r="M13" s="20">
        <v>6.8698113522752707E-2</v>
      </c>
      <c r="N13" s="18" t="s">
        <v>563</v>
      </c>
    </row>
    <row r="14" spans="1:14">
      <c r="A14" s="18" t="s">
        <v>73</v>
      </c>
      <c r="B14" s="18">
        <v>500</v>
      </c>
      <c r="C14" s="18">
        <v>401</v>
      </c>
      <c r="D14" s="19">
        <v>5225.11884199</v>
      </c>
      <c r="E14" s="19">
        <v>101825.9539035956</v>
      </c>
      <c r="F14" s="20">
        <f t="shared" si="0"/>
        <v>5.1314214516830513E-2</v>
      </c>
      <c r="G14" s="18">
        <f t="shared" si="1"/>
        <v>13</v>
      </c>
      <c r="H14" s="19">
        <v>8664.5816196699998</v>
      </c>
      <c r="I14" s="20">
        <f t="shared" si="2"/>
        <v>0.2984649657325259</v>
      </c>
      <c r="J14" s="19">
        <v>8851.1320218610981</v>
      </c>
      <c r="K14" s="20">
        <f t="shared" si="3"/>
        <v>8.692412575128898E-2</v>
      </c>
      <c r="L14" s="18">
        <f t="shared" si="4"/>
        <v>1</v>
      </c>
      <c r="M14" s="20">
        <v>0.20961868517951421</v>
      </c>
      <c r="N14" s="18" t="s">
        <v>563</v>
      </c>
    </row>
    <row r="15" spans="1:14">
      <c r="A15" s="18" t="s">
        <v>74</v>
      </c>
      <c r="B15" s="18">
        <v>118</v>
      </c>
      <c r="C15" s="18">
        <v>78</v>
      </c>
      <c r="D15" s="19">
        <v>1674.8510106000001</v>
      </c>
      <c r="E15" s="19">
        <v>33952.624606539597</v>
      </c>
      <c r="F15" s="20">
        <f t="shared" si="0"/>
        <v>4.9329058651843012E-2</v>
      </c>
      <c r="G15" s="18">
        <f t="shared" si="1"/>
        <v>14</v>
      </c>
      <c r="H15" s="19">
        <v>2155.5207547300001</v>
      </c>
      <c r="I15" s="20">
        <f t="shared" si="2"/>
        <v>7.4250258862555485E-2</v>
      </c>
      <c r="J15" s="19">
        <v>2193.6739501303632</v>
      </c>
      <c r="K15" s="20">
        <f t="shared" si="3"/>
        <v>6.4609849033816391E-2</v>
      </c>
      <c r="L15" s="18">
        <f t="shared" si="4"/>
        <v>4</v>
      </c>
      <c r="M15" s="20">
        <v>0.12786246333371271</v>
      </c>
      <c r="N15" s="18" t="s">
        <v>563</v>
      </c>
    </row>
    <row r="16" spans="1:14">
      <c r="A16" s="18" t="s">
        <v>536</v>
      </c>
      <c r="B16" s="18">
        <v>101</v>
      </c>
      <c r="C16" s="18">
        <v>48</v>
      </c>
      <c r="D16" s="19">
        <v>199.1454693</v>
      </c>
      <c r="E16" s="19">
        <v>4072.3678267856999</v>
      </c>
      <c r="F16" s="20">
        <f t="shared" si="0"/>
        <v>4.8901640954467647E-2</v>
      </c>
      <c r="G16" s="18">
        <f t="shared" si="1"/>
        <v>15</v>
      </c>
      <c r="H16" s="19">
        <v>198.90569948999999</v>
      </c>
      <c r="I16" s="20">
        <f t="shared" si="2"/>
        <v>6.8516156218686496E-3</v>
      </c>
      <c r="J16" s="19">
        <v>201.44532848484391</v>
      </c>
      <c r="K16" s="20">
        <f t="shared" si="3"/>
        <v>4.9466388364983162E-2</v>
      </c>
      <c r="L16" s="18">
        <f t="shared" si="4"/>
        <v>10</v>
      </c>
      <c r="M16" s="20">
        <v>1.5756095259005631E-3</v>
      </c>
      <c r="N16" s="18" t="s">
        <v>563</v>
      </c>
    </row>
    <row r="17" spans="1:14">
      <c r="A17" s="18" t="s">
        <v>77</v>
      </c>
      <c r="B17" s="18">
        <v>496</v>
      </c>
      <c r="C17" s="18">
        <v>324</v>
      </c>
      <c r="D17" s="19">
        <v>1692.08456987</v>
      </c>
      <c r="E17" s="19">
        <v>35353.110495242399</v>
      </c>
      <c r="F17" s="20">
        <f t="shared" si="0"/>
        <v>4.7862395873135691E-2</v>
      </c>
      <c r="G17" s="18">
        <f t="shared" si="1"/>
        <v>16</v>
      </c>
      <c r="H17" s="19">
        <v>2232.4465477200001</v>
      </c>
      <c r="I17" s="20">
        <f t="shared" si="2"/>
        <v>7.6900087230100167E-2</v>
      </c>
      <c r="J17" s="19">
        <v>2264.8775281509429</v>
      </c>
      <c r="K17" s="20">
        <f t="shared" si="3"/>
        <v>6.4064448542815941E-2</v>
      </c>
      <c r="L17" s="18">
        <f t="shared" si="4"/>
        <v>5</v>
      </c>
      <c r="M17" s="20">
        <v>6.9831216448330694E-2</v>
      </c>
      <c r="N17" s="18" t="s">
        <v>563</v>
      </c>
    </row>
    <row r="18" spans="1:14">
      <c r="A18" s="18" t="s">
        <v>238</v>
      </c>
      <c r="B18" s="18">
        <v>638</v>
      </c>
      <c r="C18" s="18">
        <v>409</v>
      </c>
      <c r="D18" s="19">
        <v>1880.98023706</v>
      </c>
      <c r="E18" s="19">
        <v>39778.747301755997</v>
      </c>
      <c r="F18" s="20">
        <f t="shared" si="0"/>
        <v>4.7286060136362461E-2</v>
      </c>
      <c r="G18" s="18">
        <f t="shared" si="1"/>
        <v>17</v>
      </c>
      <c r="H18" s="19">
        <v>2851.8950140400002</v>
      </c>
      <c r="I18" s="20">
        <f t="shared" si="2"/>
        <v>9.8237951351957911E-2</v>
      </c>
      <c r="J18" s="19">
        <v>2888.308228242955</v>
      </c>
      <c r="K18" s="20">
        <f t="shared" si="3"/>
        <v>7.2609330965921426E-2</v>
      </c>
      <c r="L18" s="18">
        <f t="shared" si="4"/>
        <v>2</v>
      </c>
      <c r="M18" s="20">
        <v>6.0584496038022177E-2</v>
      </c>
      <c r="N18" s="18" t="s">
        <v>563</v>
      </c>
    </row>
    <row r="19" spans="1:14">
      <c r="A19" s="18" t="s">
        <v>287</v>
      </c>
      <c r="B19" s="18">
        <v>100</v>
      </c>
      <c r="C19" s="18">
        <v>56</v>
      </c>
      <c r="D19" s="19">
        <v>272.65355661000001</v>
      </c>
      <c r="E19" s="19">
        <v>6026.9906102348004</v>
      </c>
      <c r="F19" s="20">
        <f t="shared" si="0"/>
        <v>4.5238755830644628E-2</v>
      </c>
      <c r="G19" s="18">
        <f t="shared" si="1"/>
        <v>18</v>
      </c>
      <c r="H19" s="19">
        <v>155.63360591</v>
      </c>
      <c r="I19" s="20">
        <f t="shared" si="2"/>
        <v>5.3610411781805957E-3</v>
      </c>
      <c r="J19" s="19">
        <v>155.50910355129781</v>
      </c>
      <c r="K19" s="20">
        <f t="shared" si="3"/>
        <v>2.5802114787970353E-2</v>
      </c>
      <c r="L19" s="18">
        <f t="shared" si="4"/>
        <v>25</v>
      </c>
      <c r="M19" s="20">
        <v>1.0774171600760791E-2</v>
      </c>
      <c r="N19" s="18" t="s">
        <v>563</v>
      </c>
    </row>
    <row r="20" spans="1:14">
      <c r="A20" s="18" t="s">
        <v>531</v>
      </c>
      <c r="B20" s="18">
        <v>227</v>
      </c>
      <c r="C20" s="18">
        <v>151</v>
      </c>
      <c r="D20" s="19">
        <v>736.26821356999994</v>
      </c>
      <c r="E20" s="19">
        <v>17142.653312026501</v>
      </c>
      <c r="F20" s="20">
        <f t="shared" si="0"/>
        <v>4.2949489800010586E-2</v>
      </c>
      <c r="G20" s="18">
        <f t="shared" si="1"/>
        <v>19</v>
      </c>
      <c r="H20" s="19">
        <v>826.65246440999999</v>
      </c>
      <c r="I20" s="20">
        <f t="shared" si="2"/>
        <v>2.847532752218861E-2</v>
      </c>
      <c r="J20" s="19">
        <v>830.13513149313519</v>
      </c>
      <c r="K20" s="20">
        <f t="shared" si="3"/>
        <v>4.8425125118219031E-2</v>
      </c>
      <c r="L20" s="18">
        <f t="shared" si="4"/>
        <v>14</v>
      </c>
      <c r="M20" s="20">
        <v>6.4981789060722106E-3</v>
      </c>
      <c r="N20" s="18" t="s">
        <v>563</v>
      </c>
    </row>
    <row r="21" spans="1:14">
      <c r="A21" s="18" t="s">
        <v>381</v>
      </c>
      <c r="B21" s="18">
        <v>56</v>
      </c>
      <c r="C21" s="18">
        <v>19</v>
      </c>
      <c r="D21" s="19">
        <v>96.389295970000006</v>
      </c>
      <c r="E21" s="19">
        <v>2292.6388978994</v>
      </c>
      <c r="F21" s="20">
        <f t="shared" si="0"/>
        <v>4.2042947128880792E-2</v>
      </c>
      <c r="G21" s="18">
        <f t="shared" si="1"/>
        <v>20</v>
      </c>
      <c r="H21" s="19">
        <v>71.524207539999992</v>
      </c>
      <c r="I21" s="20">
        <f t="shared" si="2"/>
        <v>2.4637623707081209E-3</v>
      </c>
      <c r="J21" s="19">
        <v>71.454230394051933</v>
      </c>
      <c r="K21" s="20">
        <f t="shared" si="3"/>
        <v>3.1166805404689295E-2</v>
      </c>
      <c r="L21" s="18">
        <f t="shared" si="4"/>
        <v>23</v>
      </c>
      <c r="M21" s="20">
        <v>4.1456310789694919E-3</v>
      </c>
      <c r="N21" s="18" t="s">
        <v>563</v>
      </c>
    </row>
    <row r="22" spans="1:14">
      <c r="A22" s="18" t="s">
        <v>75</v>
      </c>
      <c r="B22" s="18">
        <v>303</v>
      </c>
      <c r="C22" s="18">
        <v>223</v>
      </c>
      <c r="D22" s="19">
        <v>1916.35394956</v>
      </c>
      <c r="E22" s="19">
        <v>46433.312277413701</v>
      </c>
      <c r="F22" s="20">
        <f t="shared" si="0"/>
        <v>4.1271101620122014E-2</v>
      </c>
      <c r="G22" s="18">
        <f t="shared" si="1"/>
        <v>21</v>
      </c>
      <c r="H22" s="19">
        <v>1930.5983548199999</v>
      </c>
      <c r="I22" s="20">
        <f t="shared" si="2"/>
        <v>6.6502457603552237E-2</v>
      </c>
      <c r="J22" s="19">
        <v>1941.8990109599461</v>
      </c>
      <c r="K22" s="20">
        <f t="shared" si="3"/>
        <v>4.1821246766936618E-2</v>
      </c>
      <c r="L22" s="18">
        <f t="shared" si="4"/>
        <v>17</v>
      </c>
      <c r="M22" s="20">
        <v>0.10178968172447631</v>
      </c>
      <c r="N22" s="18" t="s">
        <v>563</v>
      </c>
    </row>
    <row r="23" spans="1:14">
      <c r="A23" s="18" t="s">
        <v>290</v>
      </c>
      <c r="B23" s="18">
        <v>120</v>
      </c>
      <c r="C23" s="18">
        <v>84</v>
      </c>
      <c r="D23" s="19">
        <v>444.30301811999999</v>
      </c>
      <c r="E23" s="19">
        <v>11219.854072226501</v>
      </c>
      <c r="F23" s="20">
        <f t="shared" si="0"/>
        <v>3.9599714511423335E-2</v>
      </c>
      <c r="G23" s="18">
        <f t="shared" si="1"/>
        <v>22</v>
      </c>
      <c r="H23" s="19">
        <v>259.65170916</v>
      </c>
      <c r="I23" s="20">
        <f t="shared" si="2"/>
        <v>8.9441062336928778E-3</v>
      </c>
      <c r="J23" s="19">
        <v>260.20098934519888</v>
      </c>
      <c r="K23" s="20">
        <f t="shared" si="3"/>
        <v>2.3191120639376003E-2</v>
      </c>
      <c r="L23" s="18">
        <f t="shared" si="4"/>
        <v>26</v>
      </c>
      <c r="M23" s="20">
        <v>1.553629228806153E-2</v>
      </c>
      <c r="N23" s="18" t="s">
        <v>563</v>
      </c>
    </row>
    <row r="24" spans="1:14">
      <c r="A24" s="18" t="s">
        <v>305</v>
      </c>
      <c r="B24" s="18">
        <v>50</v>
      </c>
      <c r="C24" s="18">
        <v>33</v>
      </c>
      <c r="D24" s="19">
        <v>236.87589270999999</v>
      </c>
      <c r="E24" s="19">
        <v>6388.9218866543997</v>
      </c>
      <c r="F24" s="20">
        <f t="shared" si="0"/>
        <v>3.70760351922289E-2</v>
      </c>
      <c r="G24" s="18">
        <f t="shared" si="1"/>
        <v>23</v>
      </c>
      <c r="H24" s="19">
        <v>169.25693190000001</v>
      </c>
      <c r="I24" s="20">
        <f t="shared" si="2"/>
        <v>5.8303177922455736E-3</v>
      </c>
      <c r="J24" s="19">
        <v>170.055022924979</v>
      </c>
      <c r="K24" s="20">
        <f t="shared" si="3"/>
        <v>2.6617170461921146E-2</v>
      </c>
      <c r="L24" s="18">
        <f t="shared" si="4"/>
        <v>24</v>
      </c>
      <c r="M24" s="20">
        <v>1.271308751283211E-2</v>
      </c>
      <c r="N24" s="18" t="s">
        <v>563</v>
      </c>
    </row>
    <row r="25" spans="1:14">
      <c r="A25" s="18" t="s">
        <v>451</v>
      </c>
      <c r="B25" s="18">
        <v>84</v>
      </c>
      <c r="C25" s="18">
        <v>42</v>
      </c>
      <c r="D25" s="19">
        <v>182.66614543</v>
      </c>
      <c r="E25" s="19">
        <v>5001.5103940822</v>
      </c>
      <c r="F25" s="20">
        <f t="shared" si="0"/>
        <v>3.652219650410625E-2</v>
      </c>
      <c r="G25" s="18">
        <f t="shared" si="1"/>
        <v>24</v>
      </c>
      <c r="H25" s="19">
        <v>345.10200192999997</v>
      </c>
      <c r="I25" s="20">
        <f t="shared" si="2"/>
        <v>1.1887574230524292E-2</v>
      </c>
      <c r="J25" s="19">
        <v>352.10156322770098</v>
      </c>
      <c r="K25" s="20">
        <f t="shared" si="3"/>
        <v>7.039904658486934E-2</v>
      </c>
      <c r="L25" s="18">
        <f t="shared" si="4"/>
        <v>3</v>
      </c>
      <c r="M25" s="20">
        <v>7.468102597242691E-3</v>
      </c>
      <c r="N25" s="18" t="s">
        <v>563</v>
      </c>
    </row>
    <row r="26" spans="1:14">
      <c r="A26" s="18" t="s">
        <v>506</v>
      </c>
      <c r="B26" s="18">
        <v>164</v>
      </c>
      <c r="C26" s="18">
        <v>68</v>
      </c>
      <c r="D26" s="19">
        <v>160.90740801999999</v>
      </c>
      <c r="E26" s="19">
        <v>4912.9413673442004</v>
      </c>
      <c r="F26" s="20">
        <f t="shared" si="0"/>
        <v>3.2751746049634226E-2</v>
      </c>
      <c r="G26" s="18">
        <f t="shared" si="1"/>
        <v>25</v>
      </c>
      <c r="H26" s="19">
        <v>276.23754936</v>
      </c>
      <c r="I26" s="20">
        <f t="shared" si="2"/>
        <v>9.51543124905198E-3</v>
      </c>
      <c r="J26" s="19">
        <v>277.84950483913371</v>
      </c>
      <c r="K26" s="20">
        <f t="shared" si="3"/>
        <v>5.6554614448682386E-2</v>
      </c>
      <c r="L26" s="18">
        <f t="shared" si="4"/>
        <v>8</v>
      </c>
      <c r="M26" s="20">
        <v>5.6455276609084512E-3</v>
      </c>
      <c r="N26" s="18" t="s">
        <v>563</v>
      </c>
    </row>
    <row r="27" spans="1:14">
      <c r="A27" s="18" t="s">
        <v>194</v>
      </c>
      <c r="B27" s="18">
        <v>80</v>
      </c>
      <c r="C27" s="18">
        <v>41</v>
      </c>
      <c r="D27" s="19">
        <v>335.93669337</v>
      </c>
      <c r="E27" s="19">
        <v>10510.813442713899</v>
      </c>
      <c r="F27" s="20">
        <f t="shared" si="0"/>
        <v>3.1961055650062124E-2</v>
      </c>
      <c r="G27" s="18">
        <f t="shared" si="1"/>
        <v>26</v>
      </c>
      <c r="H27" s="19">
        <v>361.57602673000002</v>
      </c>
      <c r="I27" s="20">
        <f t="shared" si="2"/>
        <v>1.2455047590835953E-2</v>
      </c>
      <c r="J27" s="19">
        <v>364.48971843150588</v>
      </c>
      <c r="K27" s="20">
        <f t="shared" si="3"/>
        <v>3.467759373887188E-2</v>
      </c>
      <c r="L27" s="18">
        <f t="shared" si="4"/>
        <v>21</v>
      </c>
      <c r="M27" s="20">
        <v>1.8291751237874319E-2</v>
      </c>
      <c r="N27" s="18" t="s">
        <v>563</v>
      </c>
    </row>
    <row r="28" spans="1:14">
      <c r="A28" s="18" t="s">
        <v>180</v>
      </c>
      <c r="B28" s="18">
        <v>125</v>
      </c>
      <c r="C28" s="18">
        <v>68</v>
      </c>
      <c r="D28" s="19">
        <v>530.13878471999999</v>
      </c>
      <c r="E28" s="19">
        <v>17300.5972076816</v>
      </c>
      <c r="F28" s="20">
        <f t="shared" si="0"/>
        <v>3.0642802578203152E-2</v>
      </c>
      <c r="G28" s="18">
        <f t="shared" si="1"/>
        <v>27</v>
      </c>
      <c r="H28" s="19">
        <v>316.61263680000002</v>
      </c>
      <c r="I28" s="20">
        <f t="shared" si="2"/>
        <v>1.0906213818618945E-2</v>
      </c>
      <c r="J28" s="19">
        <v>315.88657495255751</v>
      </c>
      <c r="K28" s="20">
        <f t="shared" si="3"/>
        <v>1.8258709289659749E-2</v>
      </c>
      <c r="L28" s="18">
        <f t="shared" si="4"/>
        <v>29</v>
      </c>
      <c r="M28" s="20">
        <v>4.2791210562323503E-2</v>
      </c>
      <c r="N28" s="18" t="s">
        <v>563</v>
      </c>
    </row>
    <row r="29" spans="1:14">
      <c r="A29" s="18" t="s">
        <v>243</v>
      </c>
      <c r="B29" s="18">
        <v>42</v>
      </c>
      <c r="C29" s="18">
        <v>38</v>
      </c>
      <c r="D29" s="19">
        <v>795.24657123999998</v>
      </c>
      <c r="E29" s="19">
        <v>27931.241971115702</v>
      </c>
      <c r="F29" s="20">
        <f t="shared" si="0"/>
        <v>2.8471579318326824E-2</v>
      </c>
      <c r="G29" s="18">
        <f t="shared" si="1"/>
        <v>28</v>
      </c>
      <c r="H29" s="19">
        <v>234.03872820000001</v>
      </c>
      <c r="I29" s="20">
        <f t="shared" si="2"/>
        <v>8.0618273401361698E-3</v>
      </c>
      <c r="J29" s="19">
        <v>234.0858888584855</v>
      </c>
      <c r="K29" s="20">
        <f t="shared" si="3"/>
        <v>8.3807905534798183E-3</v>
      </c>
      <c r="L29" s="18">
        <f t="shared" si="4"/>
        <v>30</v>
      </c>
      <c r="M29" s="20">
        <v>2.1246591976196431E-2</v>
      </c>
      <c r="N29" s="18" t="s">
        <v>563</v>
      </c>
    </row>
    <row r="30" spans="1:14">
      <c r="A30" s="18" t="s">
        <v>535</v>
      </c>
      <c r="B30" s="18">
        <v>99</v>
      </c>
      <c r="C30" s="18">
        <v>36</v>
      </c>
      <c r="D30" s="19">
        <v>72.426161219999997</v>
      </c>
      <c r="E30" s="19">
        <v>2579.8367678257</v>
      </c>
      <c r="F30" s="20">
        <f t="shared" si="0"/>
        <v>2.807393170112896E-2</v>
      </c>
      <c r="G30" s="18">
        <f t="shared" si="1"/>
        <v>29</v>
      </c>
      <c r="H30" s="19">
        <v>129.57540940999999</v>
      </c>
      <c r="I30" s="20">
        <f t="shared" si="2"/>
        <v>4.4634261441473489E-3</v>
      </c>
      <c r="J30" s="19">
        <v>131.71204657752889</v>
      </c>
      <c r="K30" s="20">
        <f t="shared" si="3"/>
        <v>5.1054410969007355E-2</v>
      </c>
      <c r="L30" s="18">
        <f t="shared" si="4"/>
        <v>9</v>
      </c>
      <c r="M30" s="20">
        <v>1.729420784774771E-3</v>
      </c>
      <c r="N30" s="18" t="s">
        <v>563</v>
      </c>
    </row>
    <row r="31" spans="1:14">
      <c r="A31" s="18" t="s">
        <v>532</v>
      </c>
      <c r="B31" s="18">
        <v>36</v>
      </c>
      <c r="C31" s="18">
        <v>30</v>
      </c>
      <c r="D31" s="19">
        <v>123.01915271</v>
      </c>
      <c r="E31" s="19">
        <v>4864.6089315204999</v>
      </c>
      <c r="F31" s="20">
        <f t="shared" si="0"/>
        <v>2.528860067515205E-2</v>
      </c>
      <c r="G31" s="18">
        <f t="shared" si="1"/>
        <v>30</v>
      </c>
      <c r="H31" s="19">
        <v>104.22139357</v>
      </c>
      <c r="I31" s="20">
        <f t="shared" si="2"/>
        <v>3.5900677061947816E-3</v>
      </c>
      <c r="J31" s="19">
        <v>104.2987265646839</v>
      </c>
      <c r="K31" s="20">
        <f t="shared" si="3"/>
        <v>2.1440310625767796E-2</v>
      </c>
      <c r="L31" s="18">
        <f t="shared" si="4"/>
        <v>27</v>
      </c>
      <c r="M31" s="20">
        <v>6.3401909127614019E-3</v>
      </c>
      <c r="N31" s="18" t="s">
        <v>563</v>
      </c>
    </row>
    <row r="32" spans="1:14">
      <c r="A32" s="21" t="s">
        <v>635</v>
      </c>
      <c r="B32" s="21">
        <f>SUM(B2:B31)</f>
        <v>5191</v>
      </c>
      <c r="C32" s="21">
        <f>SUM(C2:C31)</f>
        <v>3469</v>
      </c>
      <c r="D32" s="22">
        <f>SUM(D2:D31)</f>
        <v>27460.362914469999</v>
      </c>
      <c r="E32" s="22">
        <f>SUM(E2:E31)</f>
        <v>559429.17390513502</v>
      </c>
      <c r="F32" s="23">
        <f>D32/E32</f>
        <v>4.9086397698534359E-2</v>
      </c>
      <c r="G32" s="21"/>
      <c r="H32" s="22">
        <f>SUM(H2:H31)</f>
        <v>29030.481344449996</v>
      </c>
      <c r="I32" s="23">
        <f>SUM(I2:I31)</f>
        <v>1</v>
      </c>
      <c r="J32" s="22">
        <f>SUM(J2:J31)</f>
        <v>29415.229610337301</v>
      </c>
      <c r="K32" s="23">
        <f>J32/E32</f>
        <v>5.2580793034089024E-2</v>
      </c>
      <c r="L32" s="21"/>
      <c r="M32" s="23">
        <f>SUM(M2:M31)</f>
        <v>0.99581468259263928</v>
      </c>
      <c r="N32" s="21"/>
    </row>
  </sheetData>
  <autoFilter ref="A1:N32" xr:uid="{00000000-0009-0000-0000-00000A000000}"/>
  <phoneticPr fontId="4" type="noConversion"/>
  <conditionalFormatting sqref="F2:F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K3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3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20" customWidth="1"/>
    <col min="2" max="2" width="10" customWidth="1"/>
    <col min="3" max="3" width="12" customWidth="1"/>
    <col min="4" max="4" width="17" customWidth="1"/>
    <col min="5" max="5" width="21" customWidth="1"/>
    <col min="6" max="6" width="22" customWidth="1"/>
    <col min="7" max="7" width="14" customWidth="1"/>
    <col min="8" max="8" width="16" customWidth="1"/>
    <col min="9" max="9" width="17" customWidth="1"/>
    <col min="10" max="10" width="19" customWidth="1"/>
    <col min="11" max="11" width="22" customWidth="1"/>
    <col min="12" max="12" width="13" customWidth="1"/>
    <col min="13" max="13" width="20" customWidth="1"/>
    <col min="14" max="14" width="13" customWidth="1"/>
  </cols>
  <sheetData>
    <row r="1" spans="1:14" ht="33" customHeight="1">
      <c r="A1" s="17" t="s">
        <v>65</v>
      </c>
      <c r="B1" s="17" t="s">
        <v>98</v>
      </c>
      <c r="C1" s="17" t="s">
        <v>624</v>
      </c>
      <c r="D1" s="17" t="s">
        <v>625</v>
      </c>
      <c r="E1" s="17" t="s">
        <v>626</v>
      </c>
      <c r="F1" s="17" t="s">
        <v>67</v>
      </c>
      <c r="G1" s="17" t="s">
        <v>627</v>
      </c>
      <c r="H1" s="17" t="s">
        <v>628</v>
      </c>
      <c r="I1" s="17" t="s">
        <v>629</v>
      </c>
      <c r="J1" s="17" t="s">
        <v>630</v>
      </c>
      <c r="K1" s="17" t="s">
        <v>631</v>
      </c>
      <c r="L1" s="17" t="s">
        <v>632</v>
      </c>
      <c r="M1" s="17" t="s">
        <v>633</v>
      </c>
      <c r="N1" s="17" t="s">
        <v>634</v>
      </c>
    </row>
    <row r="2" spans="1:14">
      <c r="A2" s="18" t="s">
        <v>538</v>
      </c>
      <c r="B2" s="18">
        <v>16</v>
      </c>
      <c r="C2" s="18">
        <v>10</v>
      </c>
      <c r="D2" s="19">
        <v>42.420031510000001</v>
      </c>
      <c r="E2" s="19">
        <v>435.34564778169999</v>
      </c>
      <c r="F2" s="20">
        <f t="shared" ref="F2:F32" si="0">IFERROR(D2/E2,0)</f>
        <v>9.7439888801348781E-2</v>
      </c>
      <c r="G2" s="18">
        <f t="shared" ref="G2:G31" si="1">RANK(F2,$F$2:$F$31,0)</f>
        <v>1</v>
      </c>
      <c r="H2" s="19">
        <v>7.8124283800000001</v>
      </c>
      <c r="I2" s="20">
        <f t="shared" ref="I2:I32" si="2">IFERROR(H2/SUM($H$2:$H$32),0)</f>
        <v>8.9274278824452464E-4</v>
      </c>
      <c r="J2" s="19">
        <v>7.8347109770302037</v>
      </c>
      <c r="K2" s="20">
        <f t="shared" ref="K2:K32" si="3">IFERROR(J2/E2,0)</f>
        <v>1.7996529922722108E-2</v>
      </c>
      <c r="L2" s="18">
        <f t="shared" ref="L2:L31" si="4">RANK(K2,$K$2:$K$31,0)</f>
        <v>20</v>
      </c>
      <c r="M2" s="20">
        <v>1.6039366857070251E-4</v>
      </c>
      <c r="N2" s="18" t="s">
        <v>565</v>
      </c>
    </row>
    <row r="3" spans="1:14">
      <c r="A3" s="18" t="s">
        <v>74</v>
      </c>
      <c r="B3" s="18">
        <v>117</v>
      </c>
      <c r="C3" s="18">
        <v>70</v>
      </c>
      <c r="D3" s="19">
        <v>418.14857645000001</v>
      </c>
      <c r="E3" s="19">
        <v>6709.4978107078005</v>
      </c>
      <c r="F3" s="20">
        <f t="shared" si="0"/>
        <v>6.2321888798095984E-2</v>
      </c>
      <c r="G3" s="18">
        <f t="shared" si="1"/>
        <v>2</v>
      </c>
      <c r="H3" s="19">
        <v>134.81688488</v>
      </c>
      <c r="I3" s="20">
        <f t="shared" si="2"/>
        <v>1.5405811849530491E-2</v>
      </c>
      <c r="J3" s="19">
        <v>136.06971433574299</v>
      </c>
      <c r="K3" s="20">
        <f t="shared" si="3"/>
        <v>2.0280163758096326E-2</v>
      </c>
      <c r="L3" s="18">
        <f t="shared" si="4"/>
        <v>18</v>
      </c>
      <c r="M3" s="20">
        <v>6.3232832418477214E-3</v>
      </c>
      <c r="N3" s="18" t="s">
        <v>565</v>
      </c>
    </row>
    <row r="4" spans="1:14">
      <c r="A4" s="18" t="s">
        <v>287</v>
      </c>
      <c r="B4" s="18">
        <v>86</v>
      </c>
      <c r="C4" s="18">
        <v>44</v>
      </c>
      <c r="D4" s="19">
        <v>464.96936032999997</v>
      </c>
      <c r="E4" s="19">
        <v>7481.0571356596001</v>
      </c>
      <c r="F4" s="20">
        <f t="shared" si="0"/>
        <v>6.215289522568309E-2</v>
      </c>
      <c r="G4" s="18">
        <f t="shared" si="1"/>
        <v>3</v>
      </c>
      <c r="H4" s="19">
        <v>254.04101030000001</v>
      </c>
      <c r="I4" s="20">
        <f t="shared" si="2"/>
        <v>2.9029805949232653E-2</v>
      </c>
      <c r="J4" s="19">
        <v>255.9919829564333</v>
      </c>
      <c r="K4" s="20">
        <f t="shared" si="3"/>
        <v>3.4218691063888348E-2</v>
      </c>
      <c r="L4" s="18">
        <f t="shared" si="4"/>
        <v>2</v>
      </c>
      <c r="M4" s="20">
        <v>1.185969066471728E-2</v>
      </c>
      <c r="N4" s="18" t="s">
        <v>565</v>
      </c>
    </row>
    <row r="5" spans="1:14">
      <c r="A5" s="18" t="s">
        <v>536</v>
      </c>
      <c r="B5" s="18">
        <v>113</v>
      </c>
      <c r="C5" s="18">
        <v>40</v>
      </c>
      <c r="D5" s="19">
        <v>204.48745285999999</v>
      </c>
      <c r="E5" s="19">
        <v>3472.8610551900001</v>
      </c>
      <c r="F5" s="20">
        <f t="shared" si="0"/>
        <v>5.8881553166201313E-2</v>
      </c>
      <c r="G5" s="18">
        <f t="shared" si="1"/>
        <v>4</v>
      </c>
      <c r="H5" s="19">
        <v>103.31188081000001</v>
      </c>
      <c r="I5" s="20">
        <f t="shared" si="2"/>
        <v>1.1805668103047033E-2</v>
      </c>
      <c r="J5" s="19">
        <v>103.0475375713053</v>
      </c>
      <c r="K5" s="20">
        <f t="shared" si="3"/>
        <v>2.9672231607799689E-2</v>
      </c>
      <c r="L5" s="18">
        <f t="shared" si="4"/>
        <v>9</v>
      </c>
      <c r="M5" s="20">
        <v>2.4236731123488892E-3</v>
      </c>
      <c r="N5" s="18" t="s">
        <v>565</v>
      </c>
    </row>
    <row r="6" spans="1:14">
      <c r="A6" s="18" t="s">
        <v>404</v>
      </c>
      <c r="B6" s="18">
        <v>126</v>
      </c>
      <c r="C6" s="18">
        <v>76</v>
      </c>
      <c r="D6" s="19">
        <v>507.14580792999999</v>
      </c>
      <c r="E6" s="19">
        <v>8706.9912118494995</v>
      </c>
      <c r="F6" s="20">
        <f t="shared" si="0"/>
        <v>5.8245815987480985E-2</v>
      </c>
      <c r="G6" s="18">
        <f t="shared" si="1"/>
        <v>5</v>
      </c>
      <c r="H6" s="19">
        <v>106.62979093</v>
      </c>
      <c r="I6" s="20">
        <f t="shared" si="2"/>
        <v>1.2184812741256634E-2</v>
      </c>
      <c r="J6" s="19">
        <v>106.46358927177241</v>
      </c>
      <c r="K6" s="20">
        <f t="shared" si="3"/>
        <v>1.2227368407916182E-2</v>
      </c>
      <c r="L6" s="18">
        <f t="shared" si="4"/>
        <v>28</v>
      </c>
      <c r="M6" s="20">
        <v>1.8714296741554708E-2</v>
      </c>
      <c r="N6" s="18" t="s">
        <v>565</v>
      </c>
    </row>
    <row r="7" spans="1:14">
      <c r="A7" s="18" t="s">
        <v>537</v>
      </c>
      <c r="B7" s="18">
        <v>55</v>
      </c>
      <c r="C7" s="18">
        <v>21</v>
      </c>
      <c r="D7" s="19">
        <v>85.719530149999997</v>
      </c>
      <c r="E7" s="19">
        <v>1477.0412087513</v>
      </c>
      <c r="F7" s="20">
        <f t="shared" si="0"/>
        <v>5.8034623301043732E-2</v>
      </c>
      <c r="G7" s="18">
        <f t="shared" si="1"/>
        <v>6</v>
      </c>
      <c r="H7" s="19">
        <v>24.07610803</v>
      </c>
      <c r="I7" s="20">
        <f t="shared" si="2"/>
        <v>2.7512280135333017E-3</v>
      </c>
      <c r="J7" s="19">
        <v>24.058495025510489</v>
      </c>
      <c r="K7" s="20">
        <f t="shared" si="3"/>
        <v>1.6288303185426824E-2</v>
      </c>
      <c r="L7" s="18">
        <f t="shared" si="4"/>
        <v>23</v>
      </c>
      <c r="M7" s="20">
        <v>1.095494827811791E-5</v>
      </c>
      <c r="N7" s="18" t="s">
        <v>565</v>
      </c>
    </row>
    <row r="8" spans="1:14">
      <c r="A8" s="18" t="s">
        <v>217</v>
      </c>
      <c r="B8" s="18">
        <v>69</v>
      </c>
      <c r="C8" s="18">
        <v>61</v>
      </c>
      <c r="D8" s="19">
        <v>1387.2989401100001</v>
      </c>
      <c r="E8" s="19">
        <v>24441.6489592875</v>
      </c>
      <c r="F8" s="20">
        <f t="shared" si="0"/>
        <v>5.6759629533213021E-2</v>
      </c>
      <c r="G8" s="18">
        <f t="shared" si="1"/>
        <v>7</v>
      </c>
      <c r="H8" s="19">
        <v>331.21343686</v>
      </c>
      <c r="I8" s="20">
        <f t="shared" si="2"/>
        <v>3.7848463082671896E-2</v>
      </c>
      <c r="J8" s="19">
        <v>331.52256266245797</v>
      </c>
      <c r="K8" s="20">
        <f t="shared" si="3"/>
        <v>1.3563837825126926E-2</v>
      </c>
      <c r="L8" s="18">
        <f t="shared" si="4"/>
        <v>27</v>
      </c>
      <c r="M8" s="20">
        <v>3.0372746998765469E-2</v>
      </c>
      <c r="N8" s="18" t="s">
        <v>565</v>
      </c>
    </row>
    <row r="9" spans="1:14">
      <c r="A9" s="18" t="s">
        <v>532</v>
      </c>
      <c r="B9" s="18">
        <v>36</v>
      </c>
      <c r="C9" s="18">
        <v>27</v>
      </c>
      <c r="D9" s="19">
        <v>129.81790028</v>
      </c>
      <c r="E9" s="19">
        <v>2315.0429288549999</v>
      </c>
      <c r="F9" s="20">
        <f t="shared" si="0"/>
        <v>5.6075806915687219E-2</v>
      </c>
      <c r="G9" s="18">
        <f t="shared" si="1"/>
        <v>8</v>
      </c>
      <c r="H9" s="19">
        <v>77.820641989999999</v>
      </c>
      <c r="I9" s="20">
        <f t="shared" si="2"/>
        <v>8.8927300877389339E-3</v>
      </c>
      <c r="J9" s="19">
        <v>77.554401535032909</v>
      </c>
      <c r="K9" s="20">
        <f t="shared" si="3"/>
        <v>3.3500200177018158E-2</v>
      </c>
      <c r="L9" s="18">
        <f t="shared" si="4"/>
        <v>3</v>
      </c>
      <c r="M9" s="20">
        <v>1.9164889595300839E-3</v>
      </c>
      <c r="N9" s="18" t="s">
        <v>565</v>
      </c>
    </row>
    <row r="10" spans="1:14">
      <c r="A10" s="18" t="s">
        <v>248</v>
      </c>
      <c r="B10" s="18">
        <v>262</v>
      </c>
      <c r="C10" s="18">
        <v>144</v>
      </c>
      <c r="D10" s="19">
        <v>1031.85895282</v>
      </c>
      <c r="E10" s="19">
        <v>18626.902796443199</v>
      </c>
      <c r="F10" s="20">
        <f t="shared" si="0"/>
        <v>5.5396163500516744E-2</v>
      </c>
      <c r="G10" s="18">
        <f t="shared" si="1"/>
        <v>9</v>
      </c>
      <c r="H10" s="19">
        <v>444.51331420000002</v>
      </c>
      <c r="I10" s="20">
        <f t="shared" si="2"/>
        <v>5.0795480768391056E-2</v>
      </c>
      <c r="J10" s="19">
        <v>446.5653913932008</v>
      </c>
      <c r="K10" s="20">
        <f t="shared" si="3"/>
        <v>2.3974216018267529E-2</v>
      </c>
      <c r="L10" s="18">
        <f t="shared" si="4"/>
        <v>15</v>
      </c>
      <c r="M10" s="20">
        <v>4.1675441727375431E-2</v>
      </c>
      <c r="N10" s="18" t="s">
        <v>565</v>
      </c>
    </row>
    <row r="11" spans="1:14">
      <c r="A11" s="18" t="s">
        <v>185</v>
      </c>
      <c r="B11" s="18">
        <v>111</v>
      </c>
      <c r="C11" s="18">
        <v>61</v>
      </c>
      <c r="D11" s="19">
        <v>567.19691580999995</v>
      </c>
      <c r="E11" s="19">
        <v>10866.2651161453</v>
      </c>
      <c r="F11" s="20">
        <f t="shared" si="0"/>
        <v>5.219796404260818E-2</v>
      </c>
      <c r="G11" s="18">
        <f t="shared" si="1"/>
        <v>10</v>
      </c>
      <c r="H11" s="19">
        <v>561.65983127999993</v>
      </c>
      <c r="I11" s="20">
        <f t="shared" si="2"/>
        <v>6.4182062149266889E-2</v>
      </c>
      <c r="J11" s="19">
        <v>569.28678519924188</v>
      </c>
      <c r="K11" s="20">
        <f t="shared" si="3"/>
        <v>5.2390290418497611E-2</v>
      </c>
      <c r="L11" s="18">
        <f t="shared" si="4"/>
        <v>1</v>
      </c>
      <c r="M11" s="20">
        <v>2.8136993184029829E-2</v>
      </c>
      <c r="N11" s="18" t="s">
        <v>565</v>
      </c>
    </row>
    <row r="12" spans="1:14">
      <c r="A12" s="18" t="s">
        <v>324</v>
      </c>
      <c r="B12" s="18">
        <v>86</v>
      </c>
      <c r="C12" s="18">
        <v>59</v>
      </c>
      <c r="D12" s="19">
        <v>417.18503206999998</v>
      </c>
      <c r="E12" s="19">
        <v>8266.0681430573004</v>
      </c>
      <c r="F12" s="20">
        <f t="shared" si="0"/>
        <v>5.0469585400211722E-2</v>
      </c>
      <c r="G12" s="18">
        <f t="shared" si="1"/>
        <v>11</v>
      </c>
      <c r="H12" s="19">
        <v>259.95821467000002</v>
      </c>
      <c r="I12" s="20">
        <f t="shared" si="2"/>
        <v>2.9705977463509819E-2</v>
      </c>
      <c r="J12" s="19">
        <v>260.8697750831268</v>
      </c>
      <c r="K12" s="20">
        <f t="shared" si="3"/>
        <v>3.1559112575454899E-2</v>
      </c>
      <c r="L12" s="18">
        <f t="shared" si="4"/>
        <v>6</v>
      </c>
      <c r="M12" s="20">
        <v>2.7645409478462779E-2</v>
      </c>
      <c r="N12" s="18" t="s">
        <v>565</v>
      </c>
    </row>
    <row r="13" spans="1:14">
      <c r="A13" s="18" t="s">
        <v>534</v>
      </c>
      <c r="B13" s="18">
        <v>133</v>
      </c>
      <c r="C13" s="18">
        <v>44</v>
      </c>
      <c r="D13" s="19">
        <v>284.86234280999997</v>
      </c>
      <c r="E13" s="19">
        <v>5827.3691114127996</v>
      </c>
      <c r="F13" s="20">
        <f t="shared" si="0"/>
        <v>4.8883524857229674E-2</v>
      </c>
      <c r="G13" s="18">
        <f t="shared" si="1"/>
        <v>12</v>
      </c>
      <c r="H13" s="19">
        <v>101.4459628</v>
      </c>
      <c r="I13" s="20">
        <f t="shared" si="2"/>
        <v>1.1592445687959359E-2</v>
      </c>
      <c r="J13" s="19">
        <v>99.902803778918866</v>
      </c>
      <c r="K13" s="20">
        <f t="shared" si="3"/>
        <v>1.7143723328467555E-2</v>
      </c>
      <c r="L13" s="18">
        <f t="shared" si="4"/>
        <v>22</v>
      </c>
      <c r="M13" s="20">
        <v>2.569703107280713E-3</v>
      </c>
      <c r="N13" s="18" t="s">
        <v>565</v>
      </c>
    </row>
    <row r="14" spans="1:14">
      <c r="A14" s="18" t="s">
        <v>284</v>
      </c>
      <c r="B14" s="18">
        <v>146</v>
      </c>
      <c r="C14" s="18">
        <v>70</v>
      </c>
      <c r="D14" s="19">
        <v>351.52305919000003</v>
      </c>
      <c r="E14" s="19">
        <v>7495.3243312519999</v>
      </c>
      <c r="F14" s="20">
        <f t="shared" si="0"/>
        <v>4.6898979104121372E-2</v>
      </c>
      <c r="G14" s="18">
        <f t="shared" si="1"/>
        <v>13</v>
      </c>
      <c r="H14" s="19">
        <v>174.96292523</v>
      </c>
      <c r="I14" s="20">
        <f t="shared" si="2"/>
        <v>1.9993385169343271E-2</v>
      </c>
      <c r="J14" s="19">
        <v>175.13456038580429</v>
      </c>
      <c r="K14" s="20">
        <f t="shared" si="3"/>
        <v>2.3365841509429421E-2</v>
      </c>
      <c r="L14" s="18">
        <f t="shared" si="4"/>
        <v>17</v>
      </c>
      <c r="M14" s="20">
        <v>2.2333347296952799E-2</v>
      </c>
      <c r="N14" s="18" t="s">
        <v>565</v>
      </c>
    </row>
    <row r="15" spans="1:14">
      <c r="A15" s="18" t="s">
        <v>533</v>
      </c>
      <c r="B15" s="18">
        <v>52</v>
      </c>
      <c r="C15" s="18">
        <v>36</v>
      </c>
      <c r="D15" s="19">
        <v>164.61227564999999</v>
      </c>
      <c r="E15" s="19">
        <v>3597.5724698878998</v>
      </c>
      <c r="F15" s="20">
        <f t="shared" si="0"/>
        <v>4.5756486360684571E-2</v>
      </c>
      <c r="G15" s="18">
        <f t="shared" si="1"/>
        <v>14</v>
      </c>
      <c r="H15" s="19">
        <v>63.979438350000002</v>
      </c>
      <c r="I15" s="20">
        <f t="shared" si="2"/>
        <v>7.3110663425880488E-3</v>
      </c>
      <c r="J15" s="19">
        <v>64.327134941730961</v>
      </c>
      <c r="K15" s="20">
        <f t="shared" si="3"/>
        <v>1.7880705803748658E-2</v>
      </c>
      <c r="L15" s="18">
        <f t="shared" si="4"/>
        <v>21</v>
      </c>
      <c r="M15" s="20">
        <v>2.043314631739652E-3</v>
      </c>
      <c r="N15" s="18" t="s">
        <v>565</v>
      </c>
    </row>
    <row r="16" spans="1:14">
      <c r="A16" s="18" t="s">
        <v>73</v>
      </c>
      <c r="B16" s="18">
        <v>289</v>
      </c>
      <c r="C16" s="18">
        <v>149</v>
      </c>
      <c r="D16" s="19">
        <v>1213.7054457300001</v>
      </c>
      <c r="E16" s="19">
        <v>29355.728475358399</v>
      </c>
      <c r="F16" s="20">
        <f t="shared" si="0"/>
        <v>4.1344756501232836E-2</v>
      </c>
      <c r="G16" s="18">
        <f t="shared" si="1"/>
        <v>15</v>
      </c>
      <c r="H16" s="19">
        <v>815.39218156000004</v>
      </c>
      <c r="I16" s="20">
        <f t="shared" si="2"/>
        <v>9.3176596862275501E-2</v>
      </c>
      <c r="J16" s="19">
        <v>821.43245704101923</v>
      </c>
      <c r="K16" s="20">
        <f t="shared" si="3"/>
        <v>2.7982015766719635E-2</v>
      </c>
      <c r="L16" s="18">
        <f t="shared" si="4"/>
        <v>11</v>
      </c>
      <c r="M16" s="20">
        <v>0.10790187640852621</v>
      </c>
      <c r="N16" s="18" t="s">
        <v>565</v>
      </c>
    </row>
    <row r="17" spans="1:14">
      <c r="A17" s="18" t="s">
        <v>305</v>
      </c>
      <c r="B17" s="18">
        <v>46</v>
      </c>
      <c r="C17" s="18">
        <v>27</v>
      </c>
      <c r="D17" s="19">
        <v>181.71445136</v>
      </c>
      <c r="E17" s="19">
        <v>4905.6022724654003</v>
      </c>
      <c r="F17" s="20">
        <f t="shared" si="0"/>
        <v>3.704223075318254E-2</v>
      </c>
      <c r="G17" s="18">
        <f t="shared" si="1"/>
        <v>16</v>
      </c>
      <c r="H17" s="19">
        <v>143.36774491</v>
      </c>
      <c r="I17" s="20">
        <f t="shared" si="2"/>
        <v>1.6382936791195665E-2</v>
      </c>
      <c r="J17" s="19">
        <v>145.12281595034199</v>
      </c>
      <c r="K17" s="20">
        <f t="shared" si="3"/>
        <v>2.9583078262357346E-2</v>
      </c>
      <c r="L17" s="18">
        <f t="shared" si="4"/>
        <v>10</v>
      </c>
      <c r="M17" s="20">
        <v>8.9831923435317561E-3</v>
      </c>
      <c r="N17" s="18" t="s">
        <v>565</v>
      </c>
    </row>
    <row r="18" spans="1:14">
      <c r="A18" s="18" t="s">
        <v>531</v>
      </c>
      <c r="B18" s="18">
        <v>169</v>
      </c>
      <c r="C18" s="18">
        <v>83</v>
      </c>
      <c r="D18" s="19">
        <v>258.93136514000003</v>
      </c>
      <c r="E18" s="19">
        <v>7154.5899340270998</v>
      </c>
      <c r="F18" s="20">
        <f t="shared" si="0"/>
        <v>3.6190944208909469E-2</v>
      </c>
      <c r="G18" s="18">
        <f t="shared" si="1"/>
        <v>17</v>
      </c>
      <c r="H18" s="19">
        <v>81.648926840000001</v>
      </c>
      <c r="I18" s="20">
        <f t="shared" si="2"/>
        <v>9.3301963306209289E-3</v>
      </c>
      <c r="J18" s="19">
        <v>81.645707950129733</v>
      </c>
      <c r="K18" s="20">
        <f t="shared" si="3"/>
        <v>1.141165443484388E-2</v>
      </c>
      <c r="L18" s="18">
        <f t="shared" si="4"/>
        <v>30</v>
      </c>
      <c r="M18" s="20">
        <v>2.909357385264794E-3</v>
      </c>
      <c r="N18" s="18" t="s">
        <v>565</v>
      </c>
    </row>
    <row r="19" spans="1:14">
      <c r="A19" s="18" t="s">
        <v>269</v>
      </c>
      <c r="B19" s="18">
        <v>178</v>
      </c>
      <c r="C19" s="18">
        <v>56</v>
      </c>
      <c r="D19" s="19">
        <v>380.65257930000001</v>
      </c>
      <c r="E19" s="19">
        <v>11239.4598562131</v>
      </c>
      <c r="F19" s="20">
        <f t="shared" si="0"/>
        <v>3.3867515358362861E-2</v>
      </c>
      <c r="G19" s="18">
        <f t="shared" si="1"/>
        <v>18</v>
      </c>
      <c r="H19" s="19">
        <v>368.48872975</v>
      </c>
      <c r="I19" s="20">
        <f t="shared" si="2"/>
        <v>4.2107989991416489E-2</v>
      </c>
      <c r="J19" s="19">
        <v>370.33594801552522</v>
      </c>
      <c r="K19" s="20">
        <f t="shared" si="3"/>
        <v>3.2949621490111547E-2</v>
      </c>
      <c r="L19" s="18">
        <f t="shared" si="4"/>
        <v>4</v>
      </c>
      <c r="M19" s="20">
        <v>2.2712393119604459E-2</v>
      </c>
      <c r="N19" s="18" t="s">
        <v>565</v>
      </c>
    </row>
    <row r="20" spans="1:14">
      <c r="A20" s="18" t="s">
        <v>75</v>
      </c>
      <c r="B20" s="18">
        <v>258</v>
      </c>
      <c r="C20" s="18">
        <v>98</v>
      </c>
      <c r="D20" s="19">
        <v>868.62777602999995</v>
      </c>
      <c r="E20" s="19">
        <v>25787.3256890259</v>
      </c>
      <c r="F20" s="20">
        <f t="shared" si="0"/>
        <v>3.3684290744412274E-2</v>
      </c>
      <c r="G20" s="18">
        <f t="shared" si="1"/>
        <v>19</v>
      </c>
      <c r="H20" s="19">
        <v>787.80890327999998</v>
      </c>
      <c r="I20" s="20">
        <f t="shared" si="2"/>
        <v>9.0024597053400213E-2</v>
      </c>
      <c r="J20" s="19">
        <v>792.50573269976894</v>
      </c>
      <c r="K20" s="20">
        <f t="shared" si="3"/>
        <v>3.0732373812497705E-2</v>
      </c>
      <c r="L20" s="18">
        <f t="shared" si="4"/>
        <v>7</v>
      </c>
      <c r="M20" s="20">
        <v>9.546049285143951E-2</v>
      </c>
      <c r="N20" s="18" t="s">
        <v>565</v>
      </c>
    </row>
    <row r="21" spans="1:14">
      <c r="A21" s="18" t="s">
        <v>76</v>
      </c>
      <c r="B21" s="18">
        <v>358</v>
      </c>
      <c r="C21" s="18">
        <v>201</v>
      </c>
      <c r="D21" s="19">
        <v>1250.94774934</v>
      </c>
      <c r="E21" s="19">
        <v>39612.866714083</v>
      </c>
      <c r="F21" s="20">
        <f t="shared" si="0"/>
        <v>3.1579328968263445E-2</v>
      </c>
      <c r="G21" s="18">
        <f t="shared" si="1"/>
        <v>20</v>
      </c>
      <c r="H21" s="19">
        <v>1043.1497602300001</v>
      </c>
      <c r="I21" s="20">
        <f t="shared" si="2"/>
        <v>0.11920293924081229</v>
      </c>
      <c r="J21" s="19">
        <v>1058.76719704431</v>
      </c>
      <c r="K21" s="20">
        <f t="shared" si="3"/>
        <v>2.6727861042884372E-2</v>
      </c>
      <c r="L21" s="18">
        <f t="shared" si="4"/>
        <v>12</v>
      </c>
      <c r="M21" s="20">
        <v>0.13940060130920931</v>
      </c>
      <c r="N21" s="18" t="s">
        <v>565</v>
      </c>
    </row>
    <row r="22" spans="1:14">
      <c r="A22" s="18" t="s">
        <v>77</v>
      </c>
      <c r="B22" s="18">
        <v>364</v>
      </c>
      <c r="C22" s="18">
        <v>130</v>
      </c>
      <c r="D22" s="19">
        <v>547.56589856999994</v>
      </c>
      <c r="E22" s="19">
        <v>17540.8639931383</v>
      </c>
      <c r="F22" s="20">
        <f t="shared" si="0"/>
        <v>3.1216586525281694E-2</v>
      </c>
      <c r="G22" s="18">
        <f t="shared" si="1"/>
        <v>21</v>
      </c>
      <c r="H22" s="19">
        <v>571.16812185000003</v>
      </c>
      <c r="I22" s="20">
        <f t="shared" si="2"/>
        <v>6.5268594712769384E-2</v>
      </c>
      <c r="J22" s="19">
        <v>576.0666345940582</v>
      </c>
      <c r="K22" s="20">
        <f t="shared" si="3"/>
        <v>3.2841405920449873E-2</v>
      </c>
      <c r="L22" s="18">
        <f t="shared" si="4"/>
        <v>5</v>
      </c>
      <c r="M22" s="20">
        <v>3.919308762146774E-2</v>
      </c>
      <c r="N22" s="18" t="s">
        <v>565</v>
      </c>
    </row>
    <row r="23" spans="1:14">
      <c r="A23" s="18" t="s">
        <v>506</v>
      </c>
      <c r="B23" s="18">
        <v>126</v>
      </c>
      <c r="C23" s="18">
        <v>34</v>
      </c>
      <c r="D23" s="19">
        <v>137.75246858</v>
      </c>
      <c r="E23" s="19">
        <v>4436.2039158321004</v>
      </c>
      <c r="F23" s="20">
        <f t="shared" si="0"/>
        <v>3.1051879307978501E-2</v>
      </c>
      <c r="G23" s="18">
        <f t="shared" si="1"/>
        <v>22</v>
      </c>
      <c r="H23" s="19">
        <v>130.41006720999999</v>
      </c>
      <c r="I23" s="20">
        <f t="shared" si="2"/>
        <v>1.4902235432232052E-2</v>
      </c>
      <c r="J23" s="19">
        <v>131.79712241499959</v>
      </c>
      <c r="K23" s="20">
        <f t="shared" si="3"/>
        <v>2.9709437373840457E-2</v>
      </c>
      <c r="L23" s="18">
        <f t="shared" si="4"/>
        <v>8</v>
      </c>
      <c r="M23" s="20">
        <v>9.7270332044009783E-3</v>
      </c>
      <c r="N23" s="18" t="s">
        <v>565</v>
      </c>
    </row>
    <row r="24" spans="1:14">
      <c r="A24" s="18" t="s">
        <v>290</v>
      </c>
      <c r="B24" s="18">
        <v>114</v>
      </c>
      <c r="C24" s="18">
        <v>67</v>
      </c>
      <c r="D24" s="19">
        <v>291.49463854999999</v>
      </c>
      <c r="E24" s="19">
        <v>9706.3868098600997</v>
      </c>
      <c r="F24" s="20">
        <f t="shared" si="0"/>
        <v>3.0031220088394702E-2</v>
      </c>
      <c r="G24" s="18">
        <f t="shared" si="1"/>
        <v>23</v>
      </c>
      <c r="H24" s="19">
        <v>154.75568486</v>
      </c>
      <c r="I24" s="20">
        <f t="shared" si="2"/>
        <v>1.7684260882607588E-2</v>
      </c>
      <c r="J24" s="19">
        <v>155.10291435641241</v>
      </c>
      <c r="K24" s="20">
        <f t="shared" si="3"/>
        <v>1.5979469744483422E-2</v>
      </c>
      <c r="L24" s="18">
        <f t="shared" si="4"/>
        <v>24</v>
      </c>
      <c r="M24" s="20">
        <v>2.1235957145466961E-2</v>
      </c>
      <c r="N24" s="18" t="s">
        <v>565</v>
      </c>
    </row>
    <row r="25" spans="1:14">
      <c r="A25" s="18" t="s">
        <v>535</v>
      </c>
      <c r="B25" s="18">
        <v>90</v>
      </c>
      <c r="C25" s="18">
        <v>24</v>
      </c>
      <c r="D25" s="19">
        <v>50.63633608</v>
      </c>
      <c r="E25" s="19">
        <v>1809.3331386872001</v>
      </c>
      <c r="F25" s="20">
        <f t="shared" si="0"/>
        <v>2.7986187284858036E-2</v>
      </c>
      <c r="G25" s="18">
        <f t="shared" si="1"/>
        <v>24</v>
      </c>
      <c r="H25" s="19">
        <v>43.902077759999997</v>
      </c>
      <c r="I25" s="20">
        <f t="shared" si="2"/>
        <v>5.0167836942385299E-3</v>
      </c>
      <c r="J25" s="19">
        <v>44.081693486645591</v>
      </c>
      <c r="K25" s="20">
        <f t="shared" si="3"/>
        <v>2.43635030741934E-2</v>
      </c>
      <c r="L25" s="18">
        <f t="shared" si="4"/>
        <v>14</v>
      </c>
      <c r="M25" s="20">
        <v>1.2949220422475869E-3</v>
      </c>
      <c r="N25" s="18" t="s">
        <v>565</v>
      </c>
    </row>
    <row r="26" spans="1:14">
      <c r="A26" s="18" t="s">
        <v>451</v>
      </c>
      <c r="B26" s="18">
        <v>83</v>
      </c>
      <c r="C26" s="18">
        <v>22</v>
      </c>
      <c r="D26" s="19">
        <v>156.87291876</v>
      </c>
      <c r="E26" s="19">
        <v>5894.8997977937997</v>
      </c>
      <c r="F26" s="20">
        <f t="shared" si="0"/>
        <v>2.6611634487614295E-2</v>
      </c>
      <c r="G26" s="18">
        <f t="shared" si="1"/>
        <v>25</v>
      </c>
      <c r="H26" s="19">
        <v>140.99466333000001</v>
      </c>
      <c r="I26" s="20">
        <f t="shared" si="2"/>
        <v>1.6111759717510811E-2</v>
      </c>
      <c r="J26" s="19">
        <v>141.21059048840081</v>
      </c>
      <c r="K26" s="20">
        <f t="shared" si="3"/>
        <v>2.39547058189606E-2</v>
      </c>
      <c r="L26" s="18">
        <f t="shared" si="4"/>
        <v>16</v>
      </c>
      <c r="M26" s="20">
        <v>1.049658673346855E-2</v>
      </c>
      <c r="N26" s="18" t="s">
        <v>565</v>
      </c>
    </row>
    <row r="27" spans="1:14">
      <c r="A27" s="18" t="s">
        <v>238</v>
      </c>
      <c r="B27" s="18">
        <v>411</v>
      </c>
      <c r="C27" s="18">
        <v>129</v>
      </c>
      <c r="D27" s="19">
        <v>370.50826912000002</v>
      </c>
      <c r="E27" s="19">
        <v>16228.894321210601</v>
      </c>
      <c r="F27" s="20">
        <f t="shared" si="0"/>
        <v>2.2830160933130152E-2</v>
      </c>
      <c r="G27" s="18">
        <f t="shared" si="1"/>
        <v>26</v>
      </c>
      <c r="H27" s="19">
        <v>421.54217772999999</v>
      </c>
      <c r="I27" s="20">
        <f t="shared" si="2"/>
        <v>4.8170520202496778E-2</v>
      </c>
      <c r="J27" s="19">
        <v>422.9801600619308</v>
      </c>
      <c r="K27" s="20">
        <f t="shared" si="3"/>
        <v>2.6063399741848736E-2</v>
      </c>
      <c r="L27" s="18">
        <f t="shared" si="4"/>
        <v>13</v>
      </c>
      <c r="M27" s="20">
        <v>4.1307071264444467E-2</v>
      </c>
      <c r="N27" s="18" t="s">
        <v>565</v>
      </c>
    </row>
    <row r="28" spans="1:14">
      <c r="A28" s="18" t="s">
        <v>243</v>
      </c>
      <c r="B28" s="18">
        <v>38</v>
      </c>
      <c r="C28" s="18">
        <v>29</v>
      </c>
      <c r="D28" s="19">
        <v>673.34983338999996</v>
      </c>
      <c r="E28" s="19">
        <v>30937.883706361899</v>
      </c>
      <c r="F28" s="20">
        <f t="shared" si="0"/>
        <v>2.1764573161529337E-2</v>
      </c>
      <c r="G28" s="18">
        <f t="shared" si="1"/>
        <v>27</v>
      </c>
      <c r="H28" s="19">
        <v>373.07925246999997</v>
      </c>
      <c r="I28" s="20">
        <f t="shared" si="2"/>
        <v>4.2632558775054105E-2</v>
      </c>
      <c r="J28" s="19">
        <v>371.0769903433889</v>
      </c>
      <c r="K28" s="20">
        <f t="shared" si="3"/>
        <v>1.1994259008320038E-2</v>
      </c>
      <c r="L28" s="18">
        <f t="shared" si="4"/>
        <v>29</v>
      </c>
      <c r="M28" s="20">
        <v>3.456495704863962E-2</v>
      </c>
      <c r="N28" s="18" t="s">
        <v>565</v>
      </c>
    </row>
    <row r="29" spans="1:14">
      <c r="A29" s="18" t="s">
        <v>194</v>
      </c>
      <c r="B29" s="18">
        <v>74</v>
      </c>
      <c r="C29" s="18">
        <v>27</v>
      </c>
      <c r="D29" s="19">
        <v>196.72176893</v>
      </c>
      <c r="E29" s="19">
        <v>11679.643061451399</v>
      </c>
      <c r="F29" s="20">
        <f t="shared" si="0"/>
        <v>1.6843131925775981E-2</v>
      </c>
      <c r="G29" s="18">
        <f t="shared" si="1"/>
        <v>28</v>
      </c>
      <c r="H29" s="19">
        <v>175.56813427</v>
      </c>
      <c r="I29" s="20">
        <f t="shared" si="2"/>
        <v>2.0062543692091917E-2</v>
      </c>
      <c r="J29" s="19">
        <v>176.6284900140781</v>
      </c>
      <c r="K29" s="20">
        <f t="shared" si="3"/>
        <v>1.5122764375997029E-2</v>
      </c>
      <c r="L29" s="18">
        <f t="shared" si="4"/>
        <v>26</v>
      </c>
      <c r="M29" s="20">
        <v>4.8799608953064781E-2</v>
      </c>
      <c r="N29" s="18" t="s">
        <v>565</v>
      </c>
    </row>
    <row r="30" spans="1:14">
      <c r="A30" s="18" t="s">
        <v>180</v>
      </c>
      <c r="B30" s="18">
        <v>114</v>
      </c>
      <c r="C30" s="18">
        <v>57</v>
      </c>
      <c r="D30" s="19">
        <v>595.70498860999999</v>
      </c>
      <c r="E30" s="19">
        <v>37439.610721632002</v>
      </c>
      <c r="F30" s="20">
        <f t="shared" si="0"/>
        <v>1.5911089274916294E-2</v>
      </c>
      <c r="G30" s="18">
        <f t="shared" si="1"/>
        <v>29</v>
      </c>
      <c r="H30" s="19">
        <v>754.61657662999994</v>
      </c>
      <c r="I30" s="20">
        <f t="shared" si="2"/>
        <v>8.6231639371035632E-2</v>
      </c>
      <c r="J30" s="19">
        <v>758.89014262312571</v>
      </c>
      <c r="K30" s="20">
        <f t="shared" si="3"/>
        <v>2.0269712424778263E-2</v>
      </c>
      <c r="L30" s="18">
        <f t="shared" si="4"/>
        <v>19</v>
      </c>
      <c r="M30" s="20">
        <v>0.18954271912045101</v>
      </c>
      <c r="N30" s="18" t="s">
        <v>565</v>
      </c>
    </row>
    <row r="31" spans="1:14">
      <c r="A31" s="18" t="s">
        <v>381</v>
      </c>
      <c r="B31" s="18">
        <v>51</v>
      </c>
      <c r="C31" s="18">
        <v>12</v>
      </c>
      <c r="D31" s="19">
        <v>82.552127769999998</v>
      </c>
      <c r="E31" s="19">
        <v>5866.8506615801007</v>
      </c>
      <c r="F31" s="20">
        <f t="shared" si="0"/>
        <v>1.4070944111566407E-2</v>
      </c>
      <c r="G31" s="18">
        <f t="shared" si="1"/>
        <v>30</v>
      </c>
      <c r="H31" s="19">
        <v>91.275779940000007</v>
      </c>
      <c r="I31" s="20">
        <f t="shared" si="2"/>
        <v>1.0430277286308928E-2</v>
      </c>
      <c r="J31" s="19">
        <v>92.735126708964884</v>
      </c>
      <c r="K31" s="20">
        <f t="shared" si="3"/>
        <v>1.5806628131214237E-2</v>
      </c>
      <c r="L31" s="18">
        <f t="shared" si="4"/>
        <v>25</v>
      </c>
      <c r="M31" s="20">
        <v>3.0053549054738948E-2</v>
      </c>
      <c r="N31" s="18" t="s">
        <v>565</v>
      </c>
    </row>
    <row r="32" spans="1:14">
      <c r="A32" s="18" t="s">
        <v>636</v>
      </c>
      <c r="B32" s="18">
        <v>3</v>
      </c>
      <c r="C32" s="18">
        <v>1</v>
      </c>
      <c r="D32" s="19">
        <v>0.11219618000000001</v>
      </c>
      <c r="E32" s="19">
        <v>61.117542897200003</v>
      </c>
      <c r="F32" s="20">
        <f t="shared" si="0"/>
        <v>1.8357442835801581E-3</v>
      </c>
      <c r="G32" s="18"/>
      <c r="H32" s="19">
        <v>7.6299427500000014</v>
      </c>
      <c r="I32" s="20">
        <f t="shared" si="2"/>
        <v>8.7188976761936059E-4</v>
      </c>
      <c r="J32" s="19">
        <v>6.8509638874941929</v>
      </c>
      <c r="K32" s="20">
        <f t="shared" si="3"/>
        <v>0.11209488409927648</v>
      </c>
      <c r="L32" s="18"/>
      <c r="M32" s="20">
        <v>0</v>
      </c>
      <c r="N32" s="18" t="s">
        <v>565</v>
      </c>
    </row>
    <row r="33" spans="1:14">
      <c r="A33" s="21" t="s">
        <v>635</v>
      </c>
      <c r="B33" s="21">
        <f>SUM(B2:B32)</f>
        <v>4174</v>
      </c>
      <c r="C33" s="21">
        <f>SUM(C2:C32)</f>
        <v>1909</v>
      </c>
      <c r="D33" s="22">
        <f>SUM(D2:D32)</f>
        <v>13315.096989410002</v>
      </c>
      <c r="E33" s="22">
        <f>SUM(E2:E32)</f>
        <v>369376.24853789847</v>
      </c>
      <c r="F33" s="23">
        <f>D33/E33</f>
        <v>3.6047518058118608E-2</v>
      </c>
      <c r="G33" s="21"/>
      <c r="H33" s="22">
        <f>SUM(H2:H32)</f>
        <v>8751.0405940799992</v>
      </c>
      <c r="I33" s="23">
        <f>SUM(I2:I32)</f>
        <v>1</v>
      </c>
      <c r="J33" s="22">
        <f>SUM(J2:J32)</f>
        <v>8805.860132797905</v>
      </c>
      <c r="K33" s="23">
        <f>J33/E33</f>
        <v>2.3839811486672816E-2</v>
      </c>
      <c r="L33" s="21"/>
      <c r="M33" s="23">
        <f>SUM(M2:M32)</f>
        <v>0.99976914336742073</v>
      </c>
      <c r="N33" s="21"/>
    </row>
  </sheetData>
  <autoFilter ref="A1:N33" xr:uid="{00000000-0009-0000-0000-00000B000000}"/>
  <phoneticPr fontId="4" type="noConversion"/>
  <conditionalFormatting sqref="F2:F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K3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showGridLines="0" workbookViewId="0">
      <pane ySplit="4" topLeftCell="A5" activePane="bottomLeft" state="frozen"/>
      <selection pane="bottomLeft"/>
    </sheetView>
  </sheetViews>
  <sheetFormatPr baseColWidth="10" defaultColWidth="8.83203125" defaultRowHeight="14"/>
  <cols>
    <col min="1" max="1" width="27" customWidth="1"/>
    <col min="2" max="3" width="25" customWidth="1"/>
    <col min="4" max="5" width="15" customWidth="1"/>
    <col min="6" max="6" width="34" customWidth="1"/>
    <col min="7" max="7" width="19" customWidth="1"/>
    <col min="8" max="8" width="18" customWidth="1"/>
  </cols>
  <sheetData>
    <row r="1" spans="1:8" ht="30" customHeight="1">
      <c r="A1" s="31" t="s">
        <v>48</v>
      </c>
      <c r="B1" s="25"/>
      <c r="C1" s="25"/>
      <c r="D1" s="25"/>
      <c r="E1" s="25"/>
      <c r="F1" s="25"/>
      <c r="G1" s="25"/>
      <c r="H1" s="25"/>
    </row>
    <row r="2" spans="1:8" ht="36" customHeight="1">
      <c r="A2" s="10" t="s">
        <v>49</v>
      </c>
      <c r="B2" s="30" t="s">
        <v>50</v>
      </c>
      <c r="C2" s="25"/>
      <c r="D2" s="25"/>
      <c r="E2" s="25"/>
      <c r="F2" s="25"/>
      <c r="G2" s="25"/>
      <c r="H2" s="25"/>
    </row>
    <row r="3" spans="1:8">
      <c r="A3" s="10"/>
      <c r="B3" s="10"/>
      <c r="C3" s="10"/>
      <c r="D3" s="10"/>
      <c r="E3" s="10"/>
      <c r="F3" s="10"/>
      <c r="G3" s="10"/>
      <c r="H3" s="10"/>
    </row>
    <row r="4" spans="1:8">
      <c r="A4" s="29" t="s">
        <v>51</v>
      </c>
      <c r="B4" s="25"/>
      <c r="C4" s="25"/>
      <c r="D4" s="25"/>
      <c r="E4" s="25"/>
      <c r="F4" s="25"/>
      <c r="G4" s="25"/>
      <c r="H4" s="25"/>
    </row>
    <row r="5" spans="1:8" ht="15" customHeight="1">
      <c r="A5" s="12" t="s">
        <v>7</v>
      </c>
      <c r="B5" s="12" t="s">
        <v>52</v>
      </c>
      <c r="C5" s="12" t="s">
        <v>53</v>
      </c>
      <c r="D5" s="12" t="s">
        <v>54</v>
      </c>
      <c r="E5" s="12" t="s">
        <v>11</v>
      </c>
      <c r="F5" s="12" t="s">
        <v>55</v>
      </c>
      <c r="G5" s="12"/>
      <c r="H5" s="12"/>
    </row>
    <row r="6" spans="1:8" ht="15" customHeight="1">
      <c r="A6" s="10" t="s">
        <v>56</v>
      </c>
      <c r="B6" s="13">
        <f>行业融资换手_当前!F32</f>
        <v>4.9086397698534359E-2</v>
      </c>
      <c r="C6" s="13">
        <f>行业融资换手_2021!F33</f>
        <v>3.6047518058118608E-2</v>
      </c>
      <c r="D6" s="13">
        <f>B6-C6</f>
        <v>1.3038879640415751E-2</v>
      </c>
      <c r="E6" s="13">
        <f>B6/C6</f>
        <v>1.3617136586045524</v>
      </c>
      <c r="F6" s="10" t="s">
        <v>57</v>
      </c>
      <c r="G6" s="13"/>
      <c r="H6" s="13"/>
    </row>
    <row r="7" spans="1:8" ht="15" customHeight="1">
      <c r="A7" s="10" t="s">
        <v>58</v>
      </c>
      <c r="B7" s="13">
        <f>行业融资换手_当前!K32</f>
        <v>5.2580793034089024E-2</v>
      </c>
      <c r="C7" s="13">
        <f>行业融资换手_2021!K33</f>
        <v>2.3839811486672816E-2</v>
      </c>
      <c r="D7" s="13">
        <f>B7-C7</f>
        <v>2.8740981547416208E-2</v>
      </c>
      <c r="E7" s="13">
        <f>B7/C7</f>
        <v>2.2055876181522365</v>
      </c>
      <c r="F7" s="10" t="s">
        <v>59</v>
      </c>
      <c r="G7" s="13"/>
      <c r="H7" s="13"/>
    </row>
    <row r="8" spans="1:8" ht="15" customHeight="1">
      <c r="A8" s="10" t="s">
        <v>60</v>
      </c>
      <c r="B8" s="13">
        <f>SUM(LARGE(行业融资换手_当前!$I$2:$I$31,1),LARGE(行业融资换手_当前!$I$2:$I$31,2),LARGE(行业融资换手_当前!$I$2:$I$31,3),LARGE(行业融资换手_当前!$I$2:$I$31,4),LARGE(行业融资换手_当前!$I$2:$I$31,5))</f>
        <v>0.61435572078069167</v>
      </c>
      <c r="C8" s="13">
        <f>SUM(LARGE(行业融资换手_2021!$I$2:$I$31,1),LARGE(行业融资换手_2021!$I$2:$I$31,2),LARGE(行业融资换手_2021!$I$2:$I$31,3),LARGE(行业融资换手_2021!$I$2:$I$31,4),LARGE(行业融资换手_2021!$I$2:$I$31,5))</f>
        <v>0.45390436724029304</v>
      </c>
      <c r="D8" s="13">
        <f>B8-C8</f>
        <v>0.16045135354039863</v>
      </c>
      <c r="E8" s="13">
        <f>B8/C8</f>
        <v>1.3534915394534133</v>
      </c>
      <c r="F8" s="10" t="s">
        <v>61</v>
      </c>
      <c r="G8" s="13"/>
      <c r="H8" s="13"/>
    </row>
    <row r="9" spans="1:8" ht="15" customHeight="1">
      <c r="A9" s="10" t="s">
        <v>62</v>
      </c>
      <c r="B9" s="13">
        <f>SUMPRODUCT(行业融资换手_当前!I2:I31,行业融资换手_当前!I2:I31)</f>
        <v>0.12634307216528451</v>
      </c>
      <c r="C9" s="13">
        <f>SUMPRODUCT(行业融资换手_2021!I2:I31,行业融资换手_2021!I2:I31)</f>
        <v>6.1346265328126613E-2</v>
      </c>
      <c r="D9" s="13">
        <f>B9-C9</f>
        <v>6.4996806837157889E-2</v>
      </c>
      <c r="E9" s="13">
        <f>B9/C9</f>
        <v>2.0595071515683214</v>
      </c>
      <c r="F9" s="10" t="s">
        <v>63</v>
      </c>
      <c r="G9" s="13"/>
      <c r="H9" s="13"/>
    </row>
    <row r="10" spans="1:8">
      <c r="A10" s="10"/>
      <c r="B10" s="10"/>
      <c r="C10" s="10"/>
      <c r="D10" s="10"/>
      <c r="E10" s="10"/>
      <c r="F10" s="10"/>
      <c r="G10" s="10"/>
      <c r="H10" s="10"/>
    </row>
    <row r="11" spans="1:8">
      <c r="A11" s="10"/>
      <c r="B11" s="10"/>
      <c r="C11" s="10"/>
      <c r="D11" s="10"/>
      <c r="E11" s="10"/>
      <c r="F11" s="10"/>
      <c r="G11" s="10"/>
      <c r="H11" s="10"/>
    </row>
    <row r="12" spans="1:8">
      <c r="A12" s="29" t="s">
        <v>64</v>
      </c>
      <c r="B12" s="25"/>
      <c r="C12" s="25"/>
      <c r="D12" s="25"/>
      <c r="E12" s="25"/>
      <c r="F12" s="25"/>
      <c r="G12" s="25"/>
      <c r="H12" s="25"/>
    </row>
    <row r="13" spans="1:8" ht="15" customHeight="1">
      <c r="A13" s="12" t="s">
        <v>65</v>
      </c>
      <c r="B13" s="12" t="s">
        <v>66</v>
      </c>
      <c r="C13" s="12" t="s">
        <v>67</v>
      </c>
      <c r="D13" s="12" t="s">
        <v>68</v>
      </c>
      <c r="E13" s="12" t="s">
        <v>69</v>
      </c>
      <c r="F13" s="12" t="s">
        <v>70</v>
      </c>
      <c r="G13" s="12" t="s">
        <v>71</v>
      </c>
      <c r="H13" s="12" t="s">
        <v>72</v>
      </c>
    </row>
    <row r="14" spans="1:8" ht="15" customHeight="1">
      <c r="A14" s="10" t="s">
        <v>73</v>
      </c>
      <c r="B14" s="13">
        <f>IFERROR(INDEX(行业融资换手_当前!$M:$M,MATCH(A14,行业融资换手_当前!$A:$A,0)),0)</f>
        <v>0.20961868517951421</v>
      </c>
      <c r="C14" s="13">
        <f>IFERROR(INDEX(行业融资换手_当前!$F:$F,MATCH(A14,行业融资换手_当前!$A:$A,0)),0)</f>
        <v>5.1314214516830513E-2</v>
      </c>
      <c r="D14" s="14">
        <f>INDEX(行业融资换手_当前!$G:$G,MATCH(A14,行业融资换手_当前!$A:$A,0))</f>
        <v>13</v>
      </c>
      <c r="E14" s="13">
        <f>IFERROR(INDEX(行业融资换手_当前!$K:$K,MATCH(A14,行业融资换手_当前!$A:$A,0)),0)</f>
        <v>8.692412575128898E-2</v>
      </c>
      <c r="F14" s="14">
        <f>INDEX(行业融资换手_当前!$L:$L,MATCH(A14,行业融资换手_当前!$A:$A,0))</f>
        <v>1</v>
      </c>
      <c r="G14" s="13">
        <f>IFERROR(INDEX(行业融资换手_2021!$F:$F,MATCH(A14,行业融资换手_2021!$A:$A,0)),0)</f>
        <v>4.1344756501232836E-2</v>
      </c>
      <c r="H14" s="13">
        <f>IFERROR(INDEX(行业融资换手_2021!$K:$K,MATCH(A14,行业融资换手_2021!$A:$A,0)),0)</f>
        <v>2.7982015766719635E-2</v>
      </c>
    </row>
    <row r="15" spans="1:8" ht="15" customHeight="1">
      <c r="A15" s="10" t="s">
        <v>74</v>
      </c>
      <c r="B15" s="13">
        <f>IFERROR(INDEX(行业融资换手_当前!$M:$M,MATCH(A15,行业融资换手_当前!$A:$A,0)),0)</f>
        <v>0.12786246333371271</v>
      </c>
      <c r="C15" s="13">
        <f>IFERROR(INDEX(行业融资换手_当前!$F:$F,MATCH(A15,行业融资换手_当前!$A:$A,0)),0)</f>
        <v>4.9329058651843012E-2</v>
      </c>
      <c r="D15" s="14">
        <f>INDEX(行业融资换手_当前!$G:$G,MATCH(A15,行业融资换手_当前!$A:$A,0))</f>
        <v>14</v>
      </c>
      <c r="E15" s="13">
        <f>IFERROR(INDEX(行业融资换手_当前!$K:$K,MATCH(A15,行业融资换手_当前!$A:$A,0)),0)</f>
        <v>6.4609849033816391E-2</v>
      </c>
      <c r="F15" s="14">
        <f>INDEX(行业融资换手_当前!$L:$L,MATCH(A15,行业融资换手_当前!$A:$A,0))</f>
        <v>4</v>
      </c>
      <c r="G15" s="13">
        <f>IFERROR(INDEX(行业融资换手_2021!$F:$F,MATCH(A15,行业融资换手_2021!$A:$A,0)),0)</f>
        <v>6.2321888798095984E-2</v>
      </c>
      <c r="H15" s="13">
        <f>IFERROR(INDEX(行业融资换手_2021!$K:$K,MATCH(A15,行业融资换手_2021!$A:$A,0)),0)</f>
        <v>2.0280163758096326E-2</v>
      </c>
    </row>
    <row r="16" spans="1:8" ht="15" customHeight="1">
      <c r="A16" s="10" t="s">
        <v>75</v>
      </c>
      <c r="B16" s="13">
        <f>IFERROR(INDEX(行业融资换手_当前!$M:$M,MATCH(A16,行业融资换手_当前!$A:$A,0)),0)</f>
        <v>0.10178968172447631</v>
      </c>
      <c r="C16" s="13">
        <f>IFERROR(INDEX(行业融资换手_当前!$F:$F,MATCH(A16,行业融资换手_当前!$A:$A,0)),0)</f>
        <v>4.1271101620122014E-2</v>
      </c>
      <c r="D16" s="14">
        <f>INDEX(行业融资换手_当前!$G:$G,MATCH(A16,行业融资换手_当前!$A:$A,0))</f>
        <v>21</v>
      </c>
      <c r="E16" s="13">
        <f>IFERROR(INDEX(行业融资换手_当前!$K:$K,MATCH(A16,行业融资换手_当前!$A:$A,0)),0)</f>
        <v>4.1821246766936618E-2</v>
      </c>
      <c r="F16" s="14">
        <f>INDEX(行业融资换手_当前!$L:$L,MATCH(A16,行业融资换手_当前!$A:$A,0))</f>
        <v>17</v>
      </c>
      <c r="G16" s="13">
        <f>IFERROR(INDEX(行业融资换手_2021!$F:$F,MATCH(A16,行业融资换手_2021!$A:$A,0)),0)</f>
        <v>3.3684290744412274E-2</v>
      </c>
      <c r="H16" s="13">
        <f>IFERROR(INDEX(行业融资换手_2021!$K:$K,MATCH(A16,行业融资换手_2021!$A:$A,0)),0)</f>
        <v>3.0732373812497705E-2</v>
      </c>
    </row>
    <row r="17" spans="1:8" ht="15" customHeight="1">
      <c r="A17" s="10" t="s">
        <v>76</v>
      </c>
      <c r="B17" s="13">
        <f>IFERROR(INDEX(行业融资换手_当前!$M:$M,MATCH(A17,行业融资换手_当前!$A:$A,0)),0)</f>
        <v>8.4299704572756637E-2</v>
      </c>
      <c r="C17" s="13">
        <f>IFERROR(INDEX(行业融资换手_当前!$F:$F,MATCH(A17,行业融资换手_当前!$A:$A,0)),0)</f>
        <v>5.2313595822513305E-2</v>
      </c>
      <c r="D17" s="14">
        <f>INDEX(行业融资换手_当前!$G:$G,MATCH(A17,行业融资换手_当前!$A:$A,0))</f>
        <v>9</v>
      </c>
      <c r="E17" s="13">
        <f>IFERROR(INDEX(行业融资换手_当前!$K:$K,MATCH(A17,行业融资换手_当前!$A:$A,0)),0)</f>
        <v>3.171344582410511E-2</v>
      </c>
      <c r="F17" s="14">
        <f>INDEX(行业融资换手_当前!$L:$L,MATCH(A17,行业融资换手_当前!$A:$A,0))</f>
        <v>22</v>
      </c>
      <c r="G17" s="13">
        <f>IFERROR(INDEX(行业融资换手_2021!$F:$F,MATCH(A17,行业融资换手_2021!$A:$A,0)),0)</f>
        <v>3.1579328968263445E-2</v>
      </c>
      <c r="H17" s="13">
        <f>IFERROR(INDEX(行业融资换手_2021!$K:$K,MATCH(A17,行业融资换手_2021!$A:$A,0)),0)</f>
        <v>2.6727861042884372E-2</v>
      </c>
    </row>
    <row r="18" spans="1:8" ht="15" customHeight="1">
      <c r="A18" s="10" t="s">
        <v>77</v>
      </c>
      <c r="B18" s="13">
        <f>IFERROR(INDEX(行业融资换手_当前!$M:$M,MATCH(A18,行业融资换手_当前!$A:$A,0)),0)</f>
        <v>6.9831216448330694E-2</v>
      </c>
      <c r="C18" s="13">
        <f>IFERROR(INDEX(行业融资换手_当前!$F:$F,MATCH(A18,行业融资换手_当前!$A:$A,0)),0)</f>
        <v>4.7862395873135691E-2</v>
      </c>
      <c r="D18" s="14">
        <f>INDEX(行业融资换手_当前!$G:$G,MATCH(A18,行业融资换手_当前!$A:$A,0))</f>
        <v>16</v>
      </c>
      <c r="E18" s="13">
        <f>IFERROR(INDEX(行业融资换手_当前!$K:$K,MATCH(A18,行业融资换手_当前!$A:$A,0)),0)</f>
        <v>6.4064448542815941E-2</v>
      </c>
      <c r="F18" s="14">
        <f>INDEX(行业融资换手_当前!$L:$L,MATCH(A18,行业融资换手_当前!$A:$A,0))</f>
        <v>5</v>
      </c>
      <c r="G18" s="13">
        <f>IFERROR(INDEX(行业融资换手_2021!$F:$F,MATCH(A18,行业融资换手_2021!$A:$A,0)),0)</f>
        <v>3.1216586525281694E-2</v>
      </c>
      <c r="H18" s="13">
        <f>IFERROR(INDEX(行业融资换手_2021!$K:$K,MATCH(A18,行业融资换手_2021!$A:$A,0)),0)</f>
        <v>3.2841405920449873E-2</v>
      </c>
    </row>
    <row r="19" spans="1:8">
      <c r="A19" s="10"/>
      <c r="B19" s="10"/>
      <c r="C19" s="10"/>
      <c r="D19" s="10"/>
      <c r="E19" s="10"/>
      <c r="F19" s="10"/>
      <c r="G19" s="10"/>
      <c r="H19" s="10"/>
    </row>
    <row r="20" spans="1:8">
      <c r="A20" s="10"/>
      <c r="B20" s="10"/>
      <c r="C20" s="10"/>
      <c r="D20" s="10"/>
      <c r="E20" s="10"/>
      <c r="F20" s="10"/>
      <c r="G20" s="10"/>
      <c r="H20" s="10"/>
    </row>
    <row r="21" spans="1:8" ht="15" customHeight="1">
      <c r="A21" s="11" t="s">
        <v>78</v>
      </c>
      <c r="B21" s="29" t="str">
        <f>IF(AND(B6&gt;=C6,B7&gt;=C7,B8&gt;=C8),"行业杠杆与交易同时达到或超过2021顶部日，市场拥挤风险高",IF(OR(B6&gt;=C6,B7&gt;=C7),"部分市场资金/交易指标高于2021，需要观察是否与主动重仓行业重合","整体杠杆与交易指标未达到2021顶部日"))</f>
        <v>行业杠杆与交易同时达到或超过2021顶部日，市场拥挤风险高</v>
      </c>
      <c r="C21" s="25"/>
      <c r="D21" s="25"/>
      <c r="E21" s="25"/>
      <c r="F21" s="25"/>
      <c r="G21" s="25"/>
      <c r="H21" s="25"/>
    </row>
    <row r="22" spans="1:8">
      <c r="A22" s="10"/>
      <c r="B22" s="10"/>
      <c r="C22" s="10"/>
      <c r="D22" s="10"/>
      <c r="E22" s="10"/>
      <c r="F22" s="10"/>
      <c r="G22" s="10"/>
      <c r="H22" s="10"/>
    </row>
    <row r="23" spans="1:8" ht="30" customHeight="1">
      <c r="A23" s="11" t="s">
        <v>79</v>
      </c>
      <c r="B23" s="29" t="s">
        <v>80</v>
      </c>
      <c r="C23" s="28"/>
      <c r="D23" s="28"/>
      <c r="E23" s="28"/>
      <c r="F23" s="28"/>
      <c r="G23" s="28"/>
      <c r="H23" s="28"/>
    </row>
    <row r="24" spans="1:8" ht="30" customHeight="1">
      <c r="A24" s="10"/>
      <c r="B24" s="25"/>
      <c r="C24" s="25"/>
      <c r="D24" s="25"/>
      <c r="E24" s="25"/>
      <c r="F24" s="25"/>
      <c r="G24" s="25"/>
      <c r="H24" s="25"/>
    </row>
  </sheetData>
  <mergeCells count="6">
    <mergeCell ref="A1:H1"/>
    <mergeCell ref="A12:H12"/>
    <mergeCell ref="A4:H4"/>
    <mergeCell ref="B23:H24"/>
    <mergeCell ref="B21:H21"/>
    <mergeCell ref="B2:H2"/>
  </mergeCells>
  <phoneticPr fontId="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2" customWidth="1"/>
    <col min="2" max="2" width="24" customWidth="1"/>
    <col min="3" max="3" width="14" customWidth="1"/>
  </cols>
  <sheetData>
    <row r="1" spans="1:3" ht="25" customHeight="1">
      <c r="A1" s="6" t="s">
        <v>81</v>
      </c>
      <c r="B1" s="6" t="s">
        <v>82</v>
      </c>
      <c r="C1" s="6" t="s">
        <v>29</v>
      </c>
    </row>
    <row r="2" spans="1:3">
      <c r="A2" s="7" t="s">
        <v>83</v>
      </c>
      <c r="B2" s="7">
        <v>20</v>
      </c>
      <c r="C2" s="7" t="s">
        <v>84</v>
      </c>
    </row>
    <row r="3" spans="1:3">
      <c r="A3" s="7" t="s">
        <v>85</v>
      </c>
      <c r="B3" s="7">
        <v>30</v>
      </c>
      <c r="C3" s="7" t="s">
        <v>86</v>
      </c>
    </row>
    <row r="4" spans="1:3">
      <c r="A4" s="7" t="s">
        <v>87</v>
      </c>
      <c r="B4" s="8">
        <v>0.2</v>
      </c>
      <c r="C4" s="7" t="s">
        <v>88</v>
      </c>
    </row>
    <row r="5" spans="1:3">
      <c r="A5" s="7" t="s">
        <v>89</v>
      </c>
      <c r="B5" s="7" t="s">
        <v>90</v>
      </c>
      <c r="C5" s="7" t="s">
        <v>91</v>
      </c>
    </row>
    <row r="6" spans="1:3">
      <c r="A6" s="7" t="s">
        <v>92</v>
      </c>
      <c r="B6" s="8">
        <v>0.8</v>
      </c>
      <c r="C6" s="7" t="s">
        <v>93</v>
      </c>
    </row>
    <row r="7" spans="1:3">
      <c r="A7" s="7" t="s">
        <v>94</v>
      </c>
      <c r="B7" s="8">
        <v>0.9</v>
      </c>
      <c r="C7" s="7" t="s">
        <v>93</v>
      </c>
    </row>
    <row r="8" spans="1:3">
      <c r="A8" s="7" t="s">
        <v>95</v>
      </c>
      <c r="B8" s="8">
        <v>-0.05</v>
      </c>
      <c r="C8" s="7" t="s">
        <v>96</v>
      </c>
    </row>
  </sheetData>
  <autoFilter ref="A1:C8" xr:uid="{00000000-0009-0000-0000-000002000000}"/>
  <phoneticPr fontId="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3" width="8" customWidth="1"/>
    <col min="4" max="5" width="20" customWidth="1"/>
    <col min="6" max="6" width="22" customWidth="1"/>
    <col min="7" max="8" width="21" customWidth="1"/>
    <col min="9" max="9" width="20" customWidth="1"/>
    <col min="10" max="10" width="19" customWidth="1"/>
    <col min="11" max="11" width="20" customWidth="1"/>
    <col min="12" max="12" width="19" customWidth="1"/>
    <col min="13" max="13" width="20" customWidth="1"/>
    <col min="14" max="14" width="23" customWidth="1"/>
    <col min="15" max="15" width="8" customWidth="1"/>
    <col min="16" max="16" width="9" customWidth="1"/>
  </cols>
  <sheetData>
    <row r="1" spans="1:16" ht="25" customHeight="1">
      <c r="A1" s="6" t="s">
        <v>37</v>
      </c>
      <c r="B1" s="6" t="s">
        <v>97</v>
      </c>
      <c r="C1" s="6" t="s">
        <v>98</v>
      </c>
      <c r="D1" s="6" t="s">
        <v>99</v>
      </c>
      <c r="E1" s="6" t="s">
        <v>13</v>
      </c>
      <c r="F1" s="6" t="s">
        <v>15</v>
      </c>
      <c r="G1" s="6" t="s">
        <v>17</v>
      </c>
      <c r="H1" s="6" t="s">
        <v>19</v>
      </c>
      <c r="I1" s="6" t="s">
        <v>100</v>
      </c>
      <c r="J1" s="6" t="s">
        <v>101</v>
      </c>
      <c r="K1" s="6" t="s">
        <v>21</v>
      </c>
      <c r="L1" s="6" t="s">
        <v>102</v>
      </c>
      <c r="M1" s="6" t="s">
        <v>103</v>
      </c>
      <c r="N1" s="6" t="s">
        <v>104</v>
      </c>
      <c r="O1" s="6" t="s">
        <v>105</v>
      </c>
      <c r="P1" s="6" t="s">
        <v>106</v>
      </c>
    </row>
    <row r="2" spans="1:16">
      <c r="A2" s="7" t="s">
        <v>8</v>
      </c>
      <c r="B2" s="7" t="s">
        <v>107</v>
      </c>
      <c r="C2" s="7">
        <v>3176</v>
      </c>
      <c r="D2" s="9">
        <v>33400.1317974263</v>
      </c>
      <c r="E2" s="8">
        <v>0.33871187293197569</v>
      </c>
      <c r="F2" s="8">
        <v>1.011630011662073E-2</v>
      </c>
      <c r="G2" s="8">
        <v>0.17302030572362351</v>
      </c>
      <c r="H2" s="8">
        <v>0.3100228780702648</v>
      </c>
      <c r="I2" s="9">
        <v>15.233505527336879</v>
      </c>
      <c r="J2" s="9">
        <v>8.155798774623749</v>
      </c>
      <c r="K2" s="8">
        <v>0.86781282229951162</v>
      </c>
      <c r="L2" s="9">
        <v>68.910811063968751</v>
      </c>
      <c r="M2" s="9">
        <v>172.65588967574149</v>
      </c>
      <c r="N2" s="8">
        <v>-0.60087772740688128</v>
      </c>
      <c r="O2" s="7">
        <v>8575</v>
      </c>
      <c r="P2" s="7">
        <v>83533</v>
      </c>
    </row>
    <row r="3" spans="1:16">
      <c r="A3" s="7" t="s">
        <v>8</v>
      </c>
      <c r="B3" s="7" t="s">
        <v>108</v>
      </c>
      <c r="C3" s="7">
        <v>2638</v>
      </c>
      <c r="D3" s="9">
        <v>16985.834669857799</v>
      </c>
      <c r="E3" s="8">
        <v>0.3036034814832077</v>
      </c>
      <c r="F3" s="8">
        <v>8.9532231904442157E-3</v>
      </c>
      <c r="G3" s="8">
        <v>9.4811576980478818E-2</v>
      </c>
      <c r="H3" s="8">
        <v>0.18220145505034591</v>
      </c>
      <c r="I3" s="9">
        <v>19.08029431869814</v>
      </c>
      <c r="J3" s="9">
        <v>8.155798774623749</v>
      </c>
      <c r="K3" s="8">
        <v>1.3394758558861539</v>
      </c>
      <c r="L3" s="9">
        <v>80.335036195604431</v>
      </c>
      <c r="M3" s="9">
        <v>172.65588967574149</v>
      </c>
      <c r="N3" s="8">
        <v>-0.53471013154269675</v>
      </c>
      <c r="O3" s="7">
        <v>5521</v>
      </c>
      <c r="P3" s="7">
        <v>49220</v>
      </c>
    </row>
    <row r="4" spans="1:16">
      <c r="A4" s="7" t="s">
        <v>109</v>
      </c>
      <c r="B4" s="7" t="s">
        <v>107</v>
      </c>
      <c r="C4" s="7">
        <v>1590</v>
      </c>
      <c r="D4" s="9">
        <v>30892.973297307199</v>
      </c>
      <c r="E4" s="8">
        <v>0.41724504033328058</v>
      </c>
      <c r="F4" s="8">
        <v>1.3653828259272881E-2</v>
      </c>
      <c r="G4" s="8">
        <v>0.21386546164299039</v>
      </c>
      <c r="H4" s="8">
        <v>0.36869839582947578</v>
      </c>
      <c r="I4" s="9">
        <v>16.70230671654349</v>
      </c>
      <c r="J4" s="9">
        <v>8.4210898925829287</v>
      </c>
      <c r="K4" s="8">
        <v>0.9833901465954471</v>
      </c>
      <c r="L4" s="9">
        <v>77.037124616432081</v>
      </c>
      <c r="M4" s="9">
        <v>79.900588188710131</v>
      </c>
      <c r="N4" s="8">
        <v>-3.5837828446457547E-2</v>
      </c>
      <c r="O4" s="7">
        <v>4678</v>
      </c>
      <c r="P4" s="7">
        <v>47565</v>
      </c>
    </row>
    <row r="5" spans="1:16">
      <c r="A5" s="7" t="s">
        <v>109</v>
      </c>
      <c r="B5" s="7" t="s">
        <v>108</v>
      </c>
      <c r="C5" s="7">
        <v>1240</v>
      </c>
      <c r="D5" s="9">
        <v>22370.3994102383</v>
      </c>
      <c r="E5" s="8">
        <v>0.41365376954309491</v>
      </c>
      <c r="F5" s="8">
        <v>1.342677442948813E-2</v>
      </c>
      <c r="G5" s="8">
        <v>0.17516794012505951</v>
      </c>
      <c r="H5" s="8">
        <v>0.27179161641704619</v>
      </c>
      <c r="I5" s="9">
        <v>17.93598158395471</v>
      </c>
      <c r="J5" s="9">
        <v>8.4210898925829287</v>
      </c>
      <c r="K5" s="8">
        <v>1.1298883888832769</v>
      </c>
      <c r="L5" s="9">
        <v>86.911962582428728</v>
      </c>
      <c r="M5" s="9">
        <v>79.900588188710131</v>
      </c>
      <c r="N5" s="8">
        <v>8.7751223772709386E-2</v>
      </c>
      <c r="O5" s="7">
        <v>3312</v>
      </c>
      <c r="P5" s="7">
        <v>31928</v>
      </c>
    </row>
  </sheetData>
  <autoFilter ref="A1:P5" xr:uid="{00000000-0009-0000-0000-000003000000}"/>
  <phoneticPr fontId="4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4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2" width="10" customWidth="1"/>
    <col min="3" max="4" width="8" customWidth="1"/>
    <col min="5" max="5" width="14" customWidth="1"/>
    <col min="6" max="6" width="21" customWidth="1"/>
    <col min="7" max="7" width="23" customWidth="1"/>
    <col min="8" max="10" width="21" customWidth="1"/>
    <col min="11" max="15" width="22" customWidth="1"/>
    <col min="16" max="16" width="21" customWidth="1"/>
  </cols>
  <sheetData>
    <row r="1" spans="1:16" ht="25" customHeight="1">
      <c r="A1" s="6" t="s">
        <v>110</v>
      </c>
      <c r="B1" s="6" t="s">
        <v>111</v>
      </c>
      <c r="C1" s="6" t="s">
        <v>112</v>
      </c>
      <c r="D1" s="6" t="s">
        <v>98</v>
      </c>
      <c r="E1" s="6" t="s">
        <v>99</v>
      </c>
      <c r="F1" s="6" t="s">
        <v>13</v>
      </c>
      <c r="G1" s="6" t="s">
        <v>15</v>
      </c>
      <c r="H1" s="6" t="s">
        <v>17</v>
      </c>
      <c r="I1" s="6" t="s">
        <v>19</v>
      </c>
      <c r="J1" s="6" t="s">
        <v>21</v>
      </c>
      <c r="K1" s="6" t="s">
        <v>104</v>
      </c>
      <c r="L1" s="6" t="s">
        <v>113</v>
      </c>
      <c r="M1" s="6" t="s">
        <v>114</v>
      </c>
      <c r="N1" s="6" t="s">
        <v>115</v>
      </c>
      <c r="O1" s="6" t="s">
        <v>116</v>
      </c>
      <c r="P1" s="6" t="s">
        <v>27</v>
      </c>
    </row>
    <row r="2" spans="1:16">
      <c r="A2" s="7" t="s">
        <v>117</v>
      </c>
      <c r="B2" s="7" t="s">
        <v>118</v>
      </c>
      <c r="C2" s="7" t="s">
        <v>119</v>
      </c>
      <c r="D2" s="7">
        <v>1604</v>
      </c>
      <c r="E2" s="7">
        <v>9250.7371419999999</v>
      </c>
      <c r="F2" s="8">
        <v>0.32905758344160291</v>
      </c>
      <c r="G2" s="8">
        <v>9.0853076448020841E-3</v>
      </c>
      <c r="H2" s="8">
        <v>0.1109432201070718</v>
      </c>
      <c r="I2" s="8">
        <v>0.2169919119522023</v>
      </c>
      <c r="J2" s="8">
        <v>0.44597806654543087</v>
      </c>
      <c r="K2" s="8">
        <v>-0.95831332565651606</v>
      </c>
      <c r="L2" s="8">
        <v>0.23529411764705879</v>
      </c>
      <c r="M2" s="8">
        <v>0.1764705882352941</v>
      </c>
      <c r="N2" s="8">
        <v>0.1176470588235294</v>
      </c>
      <c r="O2" s="8">
        <v>0.1176470588235294</v>
      </c>
      <c r="P2" s="8">
        <v>0.16176470588235289</v>
      </c>
    </row>
    <row r="3" spans="1:16">
      <c r="A3" s="7" t="s">
        <v>120</v>
      </c>
      <c r="B3" s="7" t="s">
        <v>121</v>
      </c>
      <c r="C3" s="7" t="s">
        <v>122</v>
      </c>
      <c r="D3" s="7">
        <v>3386</v>
      </c>
      <c r="E3" s="7">
        <v>16805.456623999999</v>
      </c>
      <c r="F3" s="8">
        <v>0.2211848849552569</v>
      </c>
      <c r="G3" s="8">
        <v>4.5157974901502418E-3</v>
      </c>
      <c r="H3" s="8">
        <v>0.15560932586542389</v>
      </c>
      <c r="I3" s="8">
        <v>0.34392821778557209</v>
      </c>
      <c r="J3" s="8">
        <v>0.57279843141249409</v>
      </c>
      <c r="K3" s="8">
        <v>-0.5054999141749823</v>
      </c>
      <c r="L3" s="8">
        <v>0.5</v>
      </c>
      <c r="M3" s="8">
        <v>0.5</v>
      </c>
      <c r="N3" s="8">
        <v>0.125</v>
      </c>
      <c r="O3" s="8">
        <v>0.1875</v>
      </c>
      <c r="P3" s="8">
        <v>0.328125</v>
      </c>
    </row>
    <row r="4" spans="1:16">
      <c r="A4" s="7" t="s">
        <v>123</v>
      </c>
      <c r="B4" s="7" t="s">
        <v>124</v>
      </c>
      <c r="C4" s="7" t="s">
        <v>119</v>
      </c>
      <c r="D4" s="7">
        <v>1447</v>
      </c>
      <c r="E4" s="7">
        <v>8402.6835769999998</v>
      </c>
      <c r="F4" s="8">
        <v>0.35576578965589201</v>
      </c>
      <c r="G4" s="8">
        <v>1.194360642498851E-2</v>
      </c>
      <c r="H4" s="8">
        <v>0.10028934397263201</v>
      </c>
      <c r="I4" s="8">
        <v>0.21479895636859889</v>
      </c>
      <c r="J4" s="8">
        <v>0.49984748109012078</v>
      </c>
      <c r="K4" s="8">
        <v>-0.52727654149924019</v>
      </c>
      <c r="L4" s="8">
        <v>0.58823529411764708</v>
      </c>
      <c r="M4" s="8">
        <v>0.70588235294117652</v>
      </c>
      <c r="N4" s="8">
        <v>5.8823529411764712E-2</v>
      </c>
      <c r="O4" s="8">
        <v>5.8823529411764712E-2</v>
      </c>
      <c r="P4" s="8">
        <v>0.35294117647058831</v>
      </c>
    </row>
    <row r="5" spans="1:16">
      <c r="A5" s="7" t="s">
        <v>125</v>
      </c>
      <c r="B5" s="7" t="s">
        <v>126</v>
      </c>
      <c r="C5" s="7" t="s">
        <v>122</v>
      </c>
      <c r="D5" s="7">
        <v>3447</v>
      </c>
      <c r="E5" s="7">
        <v>14735.854525000001</v>
      </c>
      <c r="F5" s="8">
        <v>0.21528711352421551</v>
      </c>
      <c r="G5" s="8">
        <v>4.5555958089175431E-3</v>
      </c>
      <c r="H5" s="8">
        <v>0.12709891181421121</v>
      </c>
      <c r="I5" s="8">
        <v>0.28862667310779239</v>
      </c>
      <c r="J5" s="8">
        <v>9.0100489799892047E-2</v>
      </c>
      <c r="K5" s="8">
        <v>-0.52911886528430185</v>
      </c>
      <c r="L5" s="8">
        <v>0.375</v>
      </c>
      <c r="M5" s="8">
        <v>0.5625</v>
      </c>
      <c r="N5" s="8">
        <v>6.25E-2</v>
      </c>
      <c r="O5" s="8">
        <v>6.25E-2</v>
      </c>
      <c r="P5" s="8">
        <v>0.265625</v>
      </c>
    </row>
    <row r="6" spans="1:16">
      <c r="A6" s="7" t="s">
        <v>127</v>
      </c>
      <c r="B6" s="7" t="s">
        <v>128</v>
      </c>
      <c r="C6" s="7" t="s">
        <v>119</v>
      </c>
      <c r="D6" s="7">
        <v>1647</v>
      </c>
      <c r="E6" s="7">
        <v>9776.2363150000001</v>
      </c>
      <c r="F6" s="8">
        <v>0.38003484697883971</v>
      </c>
      <c r="G6" s="8">
        <v>1.1809475915800151E-2</v>
      </c>
      <c r="H6" s="8">
        <v>0.1189634441166383</v>
      </c>
      <c r="I6" s="8">
        <v>0.24996632124037019</v>
      </c>
      <c r="J6" s="8">
        <v>0.30141729659607552</v>
      </c>
      <c r="K6" s="8">
        <v>-0.42779858405987448</v>
      </c>
      <c r="L6" s="8">
        <v>0.70588235294117652</v>
      </c>
      <c r="M6" s="8">
        <v>0.6470588235294118</v>
      </c>
      <c r="N6" s="8">
        <v>0.1764705882352941</v>
      </c>
      <c r="O6" s="8">
        <v>0.1764705882352941</v>
      </c>
      <c r="P6" s="8">
        <v>0.42647058823529421</v>
      </c>
    </row>
    <row r="7" spans="1:16">
      <c r="A7" s="7" t="s">
        <v>129</v>
      </c>
      <c r="B7" s="7" t="s">
        <v>130</v>
      </c>
      <c r="C7" s="7" t="s">
        <v>122</v>
      </c>
      <c r="D7" s="7">
        <v>3424</v>
      </c>
      <c r="E7" s="7">
        <v>19988.374709</v>
      </c>
      <c r="F7" s="8">
        <v>0.27741460487546638</v>
      </c>
      <c r="G7" s="8">
        <v>6.6372832259299483E-3</v>
      </c>
      <c r="H7" s="8">
        <v>0.15719806209156709</v>
      </c>
      <c r="I7" s="8">
        <v>0.34541242300410058</v>
      </c>
      <c r="J7" s="8">
        <v>0.47260184353613138</v>
      </c>
      <c r="K7" s="8">
        <v>-0.38616122278022919</v>
      </c>
      <c r="L7" s="8">
        <v>0.875</v>
      </c>
      <c r="M7" s="8">
        <v>1</v>
      </c>
      <c r="N7" s="8">
        <v>0.1875</v>
      </c>
      <c r="O7" s="8">
        <v>0.25</v>
      </c>
      <c r="P7" s="8">
        <v>0.578125</v>
      </c>
    </row>
    <row r="8" spans="1:16">
      <c r="A8" s="7" t="s">
        <v>131</v>
      </c>
      <c r="B8" s="7" t="s">
        <v>131</v>
      </c>
      <c r="C8" s="7" t="s">
        <v>119</v>
      </c>
      <c r="D8" s="7">
        <v>1440</v>
      </c>
      <c r="E8" s="7">
        <v>11285.771245</v>
      </c>
      <c r="F8" s="8">
        <v>0.42126282774926133</v>
      </c>
      <c r="G8" s="8">
        <v>1.4988599594596931E-2</v>
      </c>
      <c r="H8" s="8">
        <v>0.1215260450201896</v>
      </c>
      <c r="I8" s="8">
        <v>0.28174960565210189</v>
      </c>
      <c r="J8" s="8">
        <v>0.69664988831000829</v>
      </c>
      <c r="K8" s="8">
        <v>-0.49890013816140899</v>
      </c>
      <c r="L8" s="8">
        <v>1</v>
      </c>
      <c r="M8" s="8">
        <v>1</v>
      </c>
      <c r="N8" s="8">
        <v>0.23529411764705879</v>
      </c>
      <c r="O8" s="8">
        <v>0.29411764705882348</v>
      </c>
      <c r="P8" s="8">
        <v>0.63235294117647056</v>
      </c>
    </row>
    <row r="9" spans="1:16">
      <c r="A9" s="7" t="s">
        <v>132</v>
      </c>
      <c r="B9" s="7" t="s">
        <v>132</v>
      </c>
      <c r="C9" s="7" t="s">
        <v>122</v>
      </c>
      <c r="D9" s="7">
        <v>3544</v>
      </c>
      <c r="E9" s="7">
        <v>24295.734238000001</v>
      </c>
      <c r="F9" s="8">
        <v>0.25173055846298481</v>
      </c>
      <c r="G9" s="8">
        <v>5.3999432655087026E-3</v>
      </c>
      <c r="H9" s="8">
        <v>0.17780708356087591</v>
      </c>
      <c r="I9" s="8">
        <v>0.30985271072425619</v>
      </c>
      <c r="J9" s="8">
        <v>0.51075336293506579</v>
      </c>
      <c r="K9" s="8">
        <v>-0.6133750986341141</v>
      </c>
      <c r="L9" s="8">
        <v>0.8125</v>
      </c>
      <c r="M9" s="8">
        <v>0.8125</v>
      </c>
      <c r="N9" s="8">
        <v>0.25</v>
      </c>
      <c r="O9" s="8">
        <v>0.125</v>
      </c>
      <c r="P9" s="8">
        <v>0.5</v>
      </c>
    </row>
    <row r="10" spans="1:16">
      <c r="A10" s="7" t="s">
        <v>133</v>
      </c>
      <c r="B10" s="7" t="s">
        <v>133</v>
      </c>
      <c r="C10" s="7" t="s">
        <v>119</v>
      </c>
      <c r="D10" s="7">
        <v>1593</v>
      </c>
      <c r="E10" s="7">
        <v>13320.737096999999</v>
      </c>
      <c r="F10" s="8">
        <v>0.35337559631442073</v>
      </c>
      <c r="G10" s="8">
        <v>9.6790717163426025E-3</v>
      </c>
      <c r="H10" s="8">
        <v>0.15375515862511049</v>
      </c>
      <c r="I10" s="8">
        <v>0.29798221967982469</v>
      </c>
      <c r="J10" s="8">
        <v>0.76014933733221612</v>
      </c>
      <c r="K10" s="8">
        <v>-0.49646027653631419</v>
      </c>
      <c r="L10" s="8">
        <v>0.47058823529411759</v>
      </c>
      <c r="M10" s="8">
        <v>0.23529411764705879</v>
      </c>
      <c r="N10" s="8">
        <v>0.29411764705882348</v>
      </c>
      <c r="O10" s="8">
        <v>0.52941176470588236</v>
      </c>
      <c r="P10" s="8">
        <v>0.38235294117647062</v>
      </c>
    </row>
    <row r="11" spans="1:16">
      <c r="A11" s="7" t="s">
        <v>134</v>
      </c>
      <c r="B11" s="7" t="s">
        <v>134</v>
      </c>
      <c r="C11" s="7" t="s">
        <v>122</v>
      </c>
      <c r="D11" s="7">
        <v>3560</v>
      </c>
      <c r="E11" s="7">
        <v>31762.612613000001</v>
      </c>
      <c r="F11" s="8">
        <v>0.23055213518559309</v>
      </c>
      <c r="G11" s="8">
        <v>4.7919801333830463E-3</v>
      </c>
      <c r="H11" s="8">
        <v>0.2105522090612921</v>
      </c>
      <c r="I11" s="8">
        <v>0.3675007175423653</v>
      </c>
      <c r="J11" s="8">
        <v>1.0625908794835279</v>
      </c>
      <c r="K11" s="8">
        <v>-0.26678407772952162</v>
      </c>
      <c r="L11" s="8">
        <v>0.6875</v>
      </c>
      <c r="M11" s="8">
        <v>0.6875</v>
      </c>
      <c r="N11" s="8">
        <v>0.3125</v>
      </c>
      <c r="O11" s="8">
        <v>0.375</v>
      </c>
      <c r="P11" s="8">
        <v>0.515625</v>
      </c>
    </row>
    <row r="12" spans="1:16">
      <c r="A12" s="7" t="s">
        <v>135</v>
      </c>
      <c r="B12" s="7" t="s">
        <v>135</v>
      </c>
      <c r="C12" s="7" t="s">
        <v>119</v>
      </c>
      <c r="D12" s="7">
        <v>1667</v>
      </c>
      <c r="E12" s="7">
        <v>21225.673008999998</v>
      </c>
      <c r="F12" s="8">
        <v>0.37664971059387148</v>
      </c>
      <c r="G12" s="8">
        <v>1.133410527929741E-2</v>
      </c>
      <c r="H12" s="8">
        <v>0.20102979492523179</v>
      </c>
      <c r="I12" s="8">
        <v>0.28511886778344209</v>
      </c>
      <c r="J12" s="8">
        <v>0.86811491074090963</v>
      </c>
      <c r="K12" s="8">
        <v>-0.1297440874122523</v>
      </c>
      <c r="L12" s="8">
        <v>0.6470588235294118</v>
      </c>
      <c r="M12" s="8">
        <v>0.58823529411764708</v>
      </c>
      <c r="N12" s="8">
        <v>0.58823529411764708</v>
      </c>
      <c r="O12" s="8">
        <v>0.35294117647058831</v>
      </c>
      <c r="P12" s="8">
        <v>0.54411764705882359</v>
      </c>
    </row>
    <row r="13" spans="1:16">
      <c r="A13" s="7" t="s">
        <v>136</v>
      </c>
      <c r="B13" s="7" t="s">
        <v>136</v>
      </c>
      <c r="C13" s="7" t="s">
        <v>122</v>
      </c>
      <c r="D13" s="7">
        <v>3722</v>
      </c>
      <c r="E13" s="7">
        <v>47978.654311999999</v>
      </c>
      <c r="F13" s="8">
        <v>0.28383685393597952</v>
      </c>
      <c r="G13" s="8">
        <v>6.5961255834311944E-3</v>
      </c>
      <c r="H13" s="8">
        <v>0.26518822243791729</v>
      </c>
      <c r="I13" s="8">
        <v>0.39452007739498801</v>
      </c>
      <c r="J13" s="8">
        <v>1.052443690305632</v>
      </c>
      <c r="K13" s="8">
        <v>-6.401806024766965E-2</v>
      </c>
      <c r="L13" s="8">
        <v>1</v>
      </c>
      <c r="M13" s="8">
        <v>0.9375</v>
      </c>
      <c r="N13" s="8">
        <v>0.75</v>
      </c>
      <c r="O13" s="8">
        <v>0.4375</v>
      </c>
      <c r="P13" s="8">
        <v>0.78125</v>
      </c>
    </row>
    <row r="14" spans="1:16">
      <c r="A14" s="7" t="s">
        <v>137</v>
      </c>
      <c r="B14" s="7" t="s">
        <v>137</v>
      </c>
      <c r="C14" s="7" t="s">
        <v>119</v>
      </c>
      <c r="D14" s="7">
        <v>1664</v>
      </c>
      <c r="E14" s="7">
        <v>27808.888276999998</v>
      </c>
      <c r="F14" s="8">
        <v>0.40255845208522212</v>
      </c>
      <c r="G14" s="8">
        <v>1.331709318782342E-2</v>
      </c>
      <c r="H14" s="8">
        <v>0.1751933767905566</v>
      </c>
      <c r="I14" s="8">
        <v>0.31902663556853161</v>
      </c>
      <c r="J14" s="8">
        <v>1.239136997135039</v>
      </c>
      <c r="K14" s="8">
        <v>2.7755421220625909E-2</v>
      </c>
      <c r="L14" s="8">
        <v>0.88235294117647056</v>
      </c>
      <c r="M14" s="8">
        <v>0.94117647058823528</v>
      </c>
      <c r="N14" s="8">
        <v>0.41176470588235292</v>
      </c>
      <c r="O14" s="8">
        <v>0.58823529411764708</v>
      </c>
      <c r="P14" s="8">
        <v>0.70588235294117652</v>
      </c>
    </row>
    <row r="15" spans="1:16">
      <c r="A15" s="7" t="s">
        <v>138</v>
      </c>
      <c r="B15" s="7" t="s">
        <v>138</v>
      </c>
      <c r="C15" s="7" t="s">
        <v>122</v>
      </c>
      <c r="D15" s="7">
        <v>3956</v>
      </c>
      <c r="E15" s="7">
        <v>54975.652156999997</v>
      </c>
      <c r="F15" s="8">
        <v>0.27813574693634707</v>
      </c>
      <c r="G15" s="8">
        <v>6.5669275009634272E-3</v>
      </c>
      <c r="H15" s="8">
        <v>0.28696302109639399</v>
      </c>
      <c r="I15" s="8">
        <v>0.41282865298229049</v>
      </c>
      <c r="J15" s="8">
        <v>1.18409009820144</v>
      </c>
      <c r="K15" s="8">
        <v>0.27979587861686062</v>
      </c>
      <c r="L15" s="8">
        <v>0.9375</v>
      </c>
      <c r="M15" s="8">
        <v>0.875</v>
      </c>
      <c r="N15" s="8">
        <v>0.875</v>
      </c>
      <c r="O15" s="8">
        <v>0.5</v>
      </c>
      <c r="P15" s="8">
        <v>0.796875</v>
      </c>
    </row>
    <row r="16" spans="1:16">
      <c r="A16" s="7" t="s">
        <v>139</v>
      </c>
      <c r="B16" s="7" t="s">
        <v>139</v>
      </c>
      <c r="C16" s="7" t="s">
        <v>119</v>
      </c>
      <c r="D16" s="7">
        <v>1916</v>
      </c>
      <c r="E16" s="7">
        <v>32479.048929</v>
      </c>
      <c r="F16" s="8">
        <v>0.355680849253109</v>
      </c>
      <c r="G16" s="8">
        <v>1.058593528791257E-2</v>
      </c>
      <c r="H16" s="8">
        <v>0.22808423405609249</v>
      </c>
      <c r="I16" s="8">
        <v>0.34987204062861849</v>
      </c>
      <c r="J16" s="8">
        <v>1.070005902837659</v>
      </c>
      <c r="K16" s="8">
        <v>6.1009543309304297E-2</v>
      </c>
      <c r="L16" s="8">
        <v>0.52941176470588236</v>
      </c>
      <c r="M16" s="8">
        <v>0.52941176470588236</v>
      </c>
      <c r="N16" s="8">
        <v>1</v>
      </c>
      <c r="O16" s="8">
        <v>0.76470588235294112</v>
      </c>
      <c r="P16" s="8">
        <v>0.70588235294117641</v>
      </c>
    </row>
    <row r="17" spans="1:16">
      <c r="A17" s="7" t="s">
        <v>140</v>
      </c>
      <c r="B17" s="7" t="s">
        <v>140</v>
      </c>
      <c r="C17" s="7" t="s">
        <v>122</v>
      </c>
      <c r="D17" s="7">
        <v>4292</v>
      </c>
      <c r="E17" s="7">
        <v>63746.513725999997</v>
      </c>
      <c r="F17" s="8">
        <v>0.2278294571907927</v>
      </c>
      <c r="G17" s="8">
        <v>4.6486029203995326E-3</v>
      </c>
      <c r="H17" s="8">
        <v>0.29452651650915368</v>
      </c>
      <c r="I17" s="8">
        <v>0.45149066571935981</v>
      </c>
      <c r="J17" s="8">
        <v>1.061344187520751</v>
      </c>
      <c r="K17" s="8">
        <v>0.17246337160948591</v>
      </c>
      <c r="L17" s="8">
        <v>0.625</v>
      </c>
      <c r="M17" s="8">
        <v>0.625</v>
      </c>
      <c r="N17" s="8">
        <v>0.9375</v>
      </c>
      <c r="O17" s="8">
        <v>0.8125</v>
      </c>
      <c r="P17" s="8">
        <v>0.75</v>
      </c>
    </row>
    <row r="18" spans="1:16">
      <c r="A18" s="7" t="s">
        <v>141</v>
      </c>
      <c r="B18" s="7" t="s">
        <v>141</v>
      </c>
      <c r="C18" s="7" t="s">
        <v>119</v>
      </c>
      <c r="D18" s="7">
        <v>2192</v>
      </c>
      <c r="E18" s="7">
        <v>30186.199970999998</v>
      </c>
      <c r="F18" s="8">
        <v>0.33188154407062048</v>
      </c>
      <c r="G18" s="8">
        <v>1.0223939625391729E-2</v>
      </c>
      <c r="H18" s="8">
        <v>0.22361176469557639</v>
      </c>
      <c r="I18" s="8">
        <v>0.38943187044051358</v>
      </c>
      <c r="J18" s="8">
        <v>1.0472207901705211</v>
      </c>
      <c r="K18" s="8">
        <v>8.5505604496190601E-2</v>
      </c>
      <c r="L18" s="8">
        <v>0.29411764705882348</v>
      </c>
      <c r="M18" s="8">
        <v>0.41176470588235292</v>
      </c>
      <c r="N18" s="8">
        <v>0.76470588235294112</v>
      </c>
      <c r="O18" s="8">
        <v>0.94117647058823528</v>
      </c>
      <c r="P18" s="8">
        <v>0.6029411764705882</v>
      </c>
    </row>
    <row r="19" spans="1:16">
      <c r="A19" s="7" t="s">
        <v>142</v>
      </c>
      <c r="B19" s="7" t="s">
        <v>142</v>
      </c>
      <c r="C19" s="7" t="s">
        <v>122</v>
      </c>
      <c r="D19" s="7">
        <v>4454</v>
      </c>
      <c r="E19" s="7">
        <v>59229.901715</v>
      </c>
      <c r="F19" s="8">
        <v>0.2322388684382439</v>
      </c>
      <c r="G19" s="8">
        <v>4.9565483693559337E-3</v>
      </c>
      <c r="H19" s="8">
        <v>0.2578181970262593</v>
      </c>
      <c r="I19" s="8">
        <v>0.4604955176917328</v>
      </c>
      <c r="J19" s="8">
        <v>1.113060604399986</v>
      </c>
      <c r="K19" s="8">
        <v>-0.4402664774443471</v>
      </c>
      <c r="L19" s="8">
        <v>0.75</v>
      </c>
      <c r="M19" s="8">
        <v>0.75</v>
      </c>
      <c r="N19" s="8">
        <v>0.625</v>
      </c>
      <c r="O19" s="8">
        <v>0.9375</v>
      </c>
      <c r="P19" s="8">
        <v>0.765625</v>
      </c>
    </row>
    <row r="20" spans="1:16">
      <c r="A20" s="7" t="s">
        <v>143</v>
      </c>
      <c r="B20" s="7" t="s">
        <v>143</v>
      </c>
      <c r="C20" s="7" t="s">
        <v>119</v>
      </c>
      <c r="D20" s="7">
        <v>2232</v>
      </c>
      <c r="E20" s="7">
        <v>28844.960137999999</v>
      </c>
      <c r="F20" s="8">
        <v>0.32394712442989337</v>
      </c>
      <c r="G20" s="8">
        <v>9.9373536293494696E-3</v>
      </c>
      <c r="H20" s="8">
        <v>0.2262739483741765</v>
      </c>
      <c r="I20" s="8">
        <v>0.39464122442621929</v>
      </c>
      <c r="J20" s="8">
        <v>1.1436023285923811</v>
      </c>
      <c r="K20" s="8">
        <v>-0.12501058621851929</v>
      </c>
      <c r="L20" s="8">
        <v>0.1764705882352941</v>
      </c>
      <c r="M20" s="8">
        <v>0.29411764705882348</v>
      </c>
      <c r="N20" s="8">
        <v>0.88235294117647056</v>
      </c>
      <c r="O20" s="8">
        <v>1</v>
      </c>
      <c r="P20" s="8">
        <v>0.58823529411764708</v>
      </c>
    </row>
    <row r="21" spans="1:16">
      <c r="A21" s="7" t="s">
        <v>144</v>
      </c>
      <c r="B21" s="7" t="s">
        <v>145</v>
      </c>
      <c r="C21" s="7" t="s">
        <v>122</v>
      </c>
      <c r="D21" s="7">
        <v>4697</v>
      </c>
      <c r="E21" s="7">
        <v>54987.929480999999</v>
      </c>
      <c r="F21" s="8">
        <v>0.19818310896331309</v>
      </c>
      <c r="G21" s="8">
        <v>3.7977170413114191E-3</v>
      </c>
      <c r="H21" s="8">
        <v>0.25244336400098488</v>
      </c>
      <c r="I21" s="8">
        <v>0.45964017739877178</v>
      </c>
      <c r="J21" s="8">
        <v>1.0364702353452611</v>
      </c>
      <c r="K21" s="8">
        <v>-0.33604630973575611</v>
      </c>
      <c r="L21" s="8">
        <v>0.1875</v>
      </c>
      <c r="M21" s="8">
        <v>0.3125</v>
      </c>
      <c r="N21" s="8">
        <v>0.5625</v>
      </c>
      <c r="O21" s="8">
        <v>0.875</v>
      </c>
      <c r="P21" s="8">
        <v>0.484375</v>
      </c>
    </row>
    <row r="22" spans="1:16">
      <c r="A22" s="7" t="s">
        <v>146</v>
      </c>
      <c r="B22" s="7" t="s">
        <v>146</v>
      </c>
      <c r="C22" s="7" t="s">
        <v>119</v>
      </c>
      <c r="D22" s="7">
        <v>2632</v>
      </c>
      <c r="E22" s="7">
        <v>29223.953471000001</v>
      </c>
      <c r="F22" s="8">
        <v>0.29663057702313572</v>
      </c>
      <c r="G22" s="8">
        <v>8.5396775872630792E-3</v>
      </c>
      <c r="H22" s="8">
        <v>0.21118944653105251</v>
      </c>
      <c r="I22" s="8">
        <v>0.36407744445003409</v>
      </c>
      <c r="J22" s="8">
        <v>1.1095353079254451</v>
      </c>
      <c r="K22" s="8">
        <v>-0.33812878129452439</v>
      </c>
      <c r="L22" s="8">
        <v>5.8823529411764712E-2</v>
      </c>
      <c r="M22" s="8">
        <v>5.8823529411764712E-2</v>
      </c>
      <c r="N22" s="8">
        <v>0.70588235294117652</v>
      </c>
      <c r="O22" s="8">
        <v>0.88235294117647056</v>
      </c>
      <c r="P22" s="8">
        <v>0.42647058823529421</v>
      </c>
    </row>
    <row r="23" spans="1:16">
      <c r="A23" s="7" t="s">
        <v>147</v>
      </c>
      <c r="B23" s="7" t="s">
        <v>147</v>
      </c>
      <c r="C23" s="7" t="s">
        <v>122</v>
      </c>
      <c r="D23" s="7">
        <v>4951</v>
      </c>
      <c r="E23" s="7">
        <v>55155.320617999998</v>
      </c>
      <c r="F23" s="8">
        <v>0.17119903362357419</v>
      </c>
      <c r="G23" s="8">
        <v>3.1628042794931868E-3</v>
      </c>
      <c r="H23" s="8">
        <v>0.29862825362198619</v>
      </c>
      <c r="I23" s="8">
        <v>0.43523940734402949</v>
      </c>
      <c r="J23" s="8">
        <v>0.88296446277914953</v>
      </c>
      <c r="K23" s="8">
        <v>-0.28975010935001499</v>
      </c>
      <c r="L23" s="8">
        <v>6.25E-2</v>
      </c>
      <c r="M23" s="8">
        <v>6.25E-2</v>
      </c>
      <c r="N23" s="8">
        <v>1</v>
      </c>
      <c r="O23" s="8">
        <v>0.5625</v>
      </c>
      <c r="P23" s="8">
        <v>0.421875</v>
      </c>
    </row>
    <row r="24" spans="1:16">
      <c r="A24" s="7" t="s">
        <v>148</v>
      </c>
      <c r="B24" s="7" t="s">
        <v>149</v>
      </c>
      <c r="C24" s="7" t="s">
        <v>119</v>
      </c>
      <c r="D24" s="7">
        <v>2909</v>
      </c>
      <c r="E24" s="7">
        <v>27004.325405</v>
      </c>
      <c r="F24" s="8">
        <v>0.30232421623420302</v>
      </c>
      <c r="G24" s="8">
        <v>8.7076417356142521E-3</v>
      </c>
      <c r="H24" s="8">
        <v>0.20820335504259879</v>
      </c>
      <c r="I24" s="8">
        <v>0.34482901154842438</v>
      </c>
      <c r="J24" s="8">
        <v>0.92651651440385474</v>
      </c>
      <c r="K24" s="8">
        <v>-0.30816423235871759</v>
      </c>
      <c r="L24" s="8">
        <v>0.1176470588235294</v>
      </c>
      <c r="M24" s="8">
        <v>0.1176470588235294</v>
      </c>
      <c r="N24" s="8">
        <v>0.6470588235294118</v>
      </c>
      <c r="O24" s="8">
        <v>0.6470588235294118</v>
      </c>
      <c r="P24" s="8">
        <v>0.38235294117647062</v>
      </c>
    </row>
    <row r="25" spans="1:16">
      <c r="A25" s="7" t="s">
        <v>150</v>
      </c>
      <c r="B25" s="7" t="s">
        <v>151</v>
      </c>
      <c r="C25" s="7" t="s">
        <v>122</v>
      </c>
      <c r="D25" s="7">
        <v>5113</v>
      </c>
      <c r="E25" s="7">
        <v>51538.712646</v>
      </c>
      <c r="F25" s="8">
        <v>0.17857954086314029</v>
      </c>
      <c r="G25" s="8">
        <v>3.1920165753800312E-3</v>
      </c>
      <c r="H25" s="8">
        <v>0.27163378237815539</v>
      </c>
      <c r="I25" s="8">
        <v>0.4753752271010257</v>
      </c>
      <c r="J25" s="8">
        <v>0.7754653481332423</v>
      </c>
      <c r="K25" s="8">
        <v>-0.59229161686232401</v>
      </c>
      <c r="L25" s="8">
        <v>0.125</v>
      </c>
      <c r="M25" s="8">
        <v>0.125</v>
      </c>
      <c r="N25" s="8">
        <v>0.8125</v>
      </c>
      <c r="O25" s="8">
        <v>1</v>
      </c>
      <c r="P25" s="8">
        <v>0.515625</v>
      </c>
    </row>
    <row r="26" spans="1:16">
      <c r="A26" s="7" t="s">
        <v>152</v>
      </c>
      <c r="B26" s="7" t="s">
        <v>153</v>
      </c>
      <c r="C26" s="7" t="s">
        <v>119</v>
      </c>
      <c r="D26" s="7">
        <v>2932</v>
      </c>
      <c r="E26" s="7">
        <v>25152.332343999999</v>
      </c>
      <c r="F26" s="8">
        <v>0.34469459183446938</v>
      </c>
      <c r="G26" s="8">
        <v>1.043978456544738E-2</v>
      </c>
      <c r="H26" s="8">
        <v>0.22605651901436161</v>
      </c>
      <c r="I26" s="8">
        <v>0.36041944482400651</v>
      </c>
      <c r="J26" s="8">
        <v>0.85854399388451719</v>
      </c>
      <c r="K26" s="8">
        <v>-0.51499213644191455</v>
      </c>
      <c r="L26" s="8">
        <v>0.41176470588235292</v>
      </c>
      <c r="M26" s="8">
        <v>0.47058823529411759</v>
      </c>
      <c r="N26" s="8">
        <v>0.82352941176470584</v>
      </c>
      <c r="O26" s="8">
        <v>0.82352941176470584</v>
      </c>
      <c r="P26" s="8">
        <v>0.63235294117647056</v>
      </c>
    </row>
    <row r="27" spans="1:16">
      <c r="A27" s="7" t="s">
        <v>154</v>
      </c>
      <c r="B27" s="7" t="s">
        <v>155</v>
      </c>
      <c r="C27" s="7" t="s">
        <v>122</v>
      </c>
      <c r="D27" s="7">
        <v>5066</v>
      </c>
      <c r="E27" s="7">
        <v>49779.081248000002</v>
      </c>
      <c r="F27" s="8">
        <v>0.1990477332764774</v>
      </c>
      <c r="G27" s="8">
        <v>3.6977795686210738E-3</v>
      </c>
      <c r="H27" s="8">
        <v>0.25232944739046298</v>
      </c>
      <c r="I27" s="8">
        <v>0.44582265192819559</v>
      </c>
      <c r="J27" s="8">
        <v>0.75267766948610482</v>
      </c>
      <c r="K27" s="8">
        <v>-0.74799016403368013</v>
      </c>
      <c r="L27" s="8">
        <v>0.25</v>
      </c>
      <c r="M27" s="8">
        <v>0.1875</v>
      </c>
      <c r="N27" s="8">
        <v>0.5</v>
      </c>
      <c r="O27" s="8">
        <v>0.75</v>
      </c>
      <c r="P27" s="8">
        <v>0.421875</v>
      </c>
    </row>
    <row r="28" spans="1:16">
      <c r="A28" s="7" t="s">
        <v>156</v>
      </c>
      <c r="B28" s="7" t="s">
        <v>156</v>
      </c>
      <c r="C28" s="7" t="s">
        <v>119</v>
      </c>
      <c r="D28" s="7">
        <v>2646</v>
      </c>
      <c r="E28" s="7">
        <v>28593.185614000002</v>
      </c>
      <c r="F28" s="8">
        <v>0.39206271358974148</v>
      </c>
      <c r="G28" s="8">
        <v>1.2625367189431431E-2</v>
      </c>
      <c r="H28" s="8">
        <v>0.22788326450635399</v>
      </c>
      <c r="I28" s="8">
        <v>0.3490837210564724</v>
      </c>
      <c r="J28" s="8">
        <v>0.7464102553422598</v>
      </c>
      <c r="K28" s="8">
        <v>-0.51791901038989963</v>
      </c>
      <c r="L28" s="8">
        <v>0.76470588235294112</v>
      </c>
      <c r="M28" s="8">
        <v>0.76470588235294112</v>
      </c>
      <c r="N28" s="8">
        <v>0.94117647058823528</v>
      </c>
      <c r="O28" s="8">
        <v>0.70588235294117652</v>
      </c>
      <c r="P28" s="8">
        <v>0.79411764705882359</v>
      </c>
    </row>
    <row r="29" spans="1:16">
      <c r="A29" s="7" t="s">
        <v>157</v>
      </c>
      <c r="B29" s="7" t="s">
        <v>157</v>
      </c>
      <c r="C29" s="7" t="s">
        <v>122</v>
      </c>
      <c r="D29" s="7">
        <v>5208</v>
      </c>
      <c r="E29" s="7">
        <v>58401.075547</v>
      </c>
      <c r="F29" s="8">
        <v>0.22007264641310559</v>
      </c>
      <c r="G29" s="8">
        <v>4.3272706815927408E-3</v>
      </c>
      <c r="H29" s="8">
        <v>0.26131585408956243</v>
      </c>
      <c r="I29" s="8">
        <v>0.44376303446764798</v>
      </c>
      <c r="J29" s="8">
        <v>1.0646342466186709</v>
      </c>
      <c r="K29" s="8">
        <v>-0.74685807508778157</v>
      </c>
      <c r="L29" s="8">
        <v>0.4375</v>
      </c>
      <c r="M29" s="8">
        <v>0.4375</v>
      </c>
      <c r="N29" s="8">
        <v>0.6875</v>
      </c>
      <c r="O29" s="8">
        <v>0.6875</v>
      </c>
      <c r="P29" s="8">
        <v>0.5625</v>
      </c>
    </row>
    <row r="30" spans="1:16">
      <c r="A30" s="7" t="s">
        <v>158</v>
      </c>
      <c r="B30" s="7" t="s">
        <v>158</v>
      </c>
      <c r="C30" s="7" t="s">
        <v>119</v>
      </c>
      <c r="D30" s="7">
        <v>2808</v>
      </c>
      <c r="E30" s="7">
        <v>25690.387868000002</v>
      </c>
      <c r="F30" s="8">
        <v>0.39913706451946512</v>
      </c>
      <c r="G30" s="8">
        <v>1.264192573926399E-2</v>
      </c>
      <c r="H30" s="8">
        <v>0.1860438631580246</v>
      </c>
      <c r="I30" s="8">
        <v>0.28534889905947702</v>
      </c>
      <c r="J30" s="8">
        <v>0.73957153067462533</v>
      </c>
      <c r="K30" s="8">
        <v>-0.62478999353925113</v>
      </c>
      <c r="L30" s="8">
        <v>0.82352941176470584</v>
      </c>
      <c r="M30" s="8">
        <v>0.82352941176470584</v>
      </c>
      <c r="N30" s="8">
        <v>0.47058823529411759</v>
      </c>
      <c r="O30" s="8">
        <v>0.41176470588235292</v>
      </c>
      <c r="P30" s="8">
        <v>0.63235294117647056</v>
      </c>
    </row>
    <row r="31" spans="1:16">
      <c r="A31" s="7" t="s">
        <v>159</v>
      </c>
      <c r="B31" s="7" t="s">
        <v>159</v>
      </c>
      <c r="C31" s="7" t="s">
        <v>122</v>
      </c>
      <c r="D31" s="7">
        <v>5206</v>
      </c>
      <c r="E31" s="7">
        <v>59959.893962000002</v>
      </c>
      <c r="F31" s="8">
        <v>0.2037226359463121</v>
      </c>
      <c r="G31" s="8">
        <v>3.7445418760352089E-3</v>
      </c>
      <c r="H31" s="8">
        <v>0.2489593500850483</v>
      </c>
      <c r="I31" s="8">
        <v>0.43583864437097741</v>
      </c>
      <c r="J31" s="8">
        <v>0.51698925643631566</v>
      </c>
      <c r="K31" s="8">
        <v>0.30848349593888852</v>
      </c>
      <c r="L31" s="8">
        <v>0.3125</v>
      </c>
      <c r="M31" s="8">
        <v>0.25</v>
      </c>
      <c r="N31" s="8">
        <v>0.4375</v>
      </c>
      <c r="O31" s="8">
        <v>0.625</v>
      </c>
      <c r="P31" s="8">
        <v>0.40625</v>
      </c>
    </row>
    <row r="32" spans="1:16">
      <c r="A32" s="7" t="s">
        <v>160</v>
      </c>
      <c r="B32" s="7" t="s">
        <v>160</v>
      </c>
      <c r="C32" s="7" t="s">
        <v>119</v>
      </c>
      <c r="D32" s="7">
        <v>2885</v>
      </c>
      <c r="E32" s="7">
        <v>33269.258946000002</v>
      </c>
      <c r="F32" s="8">
        <v>0.41388385284895368</v>
      </c>
      <c r="G32" s="8">
        <v>1.2997743612451269E-2</v>
      </c>
      <c r="H32" s="8">
        <v>0.1945496435638234</v>
      </c>
      <c r="I32" s="8">
        <v>0.29764490230763818</v>
      </c>
      <c r="J32" s="8">
        <v>1.3638238079377261</v>
      </c>
      <c r="K32" s="8">
        <v>-0.30298962079087938</v>
      </c>
      <c r="L32" s="8">
        <v>0.94117647058823528</v>
      </c>
      <c r="M32" s="8">
        <v>0.88235294117647056</v>
      </c>
      <c r="N32" s="8">
        <v>0.52941176470588236</v>
      </c>
      <c r="O32" s="8">
        <v>0.47058823529411759</v>
      </c>
      <c r="P32" s="8">
        <v>0.70588235294117652</v>
      </c>
    </row>
    <row r="33" spans="1:16">
      <c r="A33" s="7" t="s">
        <v>161</v>
      </c>
      <c r="B33" s="7" t="s">
        <v>161</v>
      </c>
      <c r="C33" s="7" t="s">
        <v>122</v>
      </c>
      <c r="D33" s="7">
        <v>5285</v>
      </c>
      <c r="E33" s="7">
        <v>74432.099830000006</v>
      </c>
      <c r="F33" s="8">
        <v>0.22605426158108161</v>
      </c>
      <c r="G33" s="8">
        <v>4.2817277900895172E-3</v>
      </c>
      <c r="H33" s="8">
        <v>0.23260860810389231</v>
      </c>
      <c r="I33" s="8">
        <v>0.35806568558770568</v>
      </c>
      <c r="J33" s="8">
        <v>1.0591063639586591</v>
      </c>
      <c r="K33" s="8">
        <v>-0.32586111689080138</v>
      </c>
      <c r="L33" s="8">
        <v>0.5625</v>
      </c>
      <c r="M33" s="8">
        <v>0.375</v>
      </c>
      <c r="N33" s="8">
        <v>0.375</v>
      </c>
      <c r="O33" s="8">
        <v>0.3125</v>
      </c>
      <c r="P33" s="8">
        <v>0.40625</v>
      </c>
    </row>
    <row r="34" spans="1:16">
      <c r="A34" s="7" t="s">
        <v>162</v>
      </c>
      <c r="B34" s="7" t="s">
        <v>162</v>
      </c>
      <c r="C34" s="7" t="s">
        <v>119</v>
      </c>
      <c r="D34" s="7">
        <v>3178</v>
      </c>
      <c r="E34" s="7">
        <v>31831.255385</v>
      </c>
      <c r="F34" s="8">
        <v>0.34066439026184198</v>
      </c>
      <c r="G34" s="8">
        <v>1.016246563176856E-2</v>
      </c>
      <c r="H34" s="8">
        <v>0.1618191906884909</v>
      </c>
      <c r="I34" s="8">
        <v>0.27495729036285838</v>
      </c>
      <c r="J34" s="8">
        <v>1.088069611873981</v>
      </c>
      <c r="K34" s="8">
        <v>-0.41421695235696221</v>
      </c>
      <c r="L34" s="8">
        <v>0.35294117647058831</v>
      </c>
      <c r="M34" s="8">
        <v>0.35294117647058831</v>
      </c>
      <c r="N34" s="8">
        <v>0.35294117647058831</v>
      </c>
      <c r="O34" s="8">
        <v>0.23529411764705879</v>
      </c>
      <c r="P34" s="8">
        <v>0.3235294117647059</v>
      </c>
    </row>
  </sheetData>
  <autoFilter ref="A1:P34" xr:uid="{00000000-0009-0000-0000-000004000000}"/>
  <phoneticPr fontId="4" type="noConversion"/>
  <conditionalFormatting sqref="P2:P3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1" customWidth="1"/>
    <col min="2" max="2" width="8" customWidth="1"/>
    <col min="3" max="3" width="10" customWidth="1"/>
    <col min="4" max="4" width="20" customWidth="1"/>
    <col min="5" max="5" width="23" customWidth="1"/>
    <col min="6" max="6" width="8" customWidth="1"/>
    <col min="7" max="7" width="22" customWidth="1"/>
    <col min="8" max="8" width="9" customWidth="1"/>
    <col min="9" max="9" width="12" customWidth="1"/>
    <col min="10" max="10" width="20" customWidth="1"/>
  </cols>
  <sheetData>
    <row r="1" spans="1:10" ht="25" customHeight="1">
      <c r="A1" s="6" t="s">
        <v>163</v>
      </c>
      <c r="B1" s="6" t="s">
        <v>164</v>
      </c>
      <c r="C1" s="6" t="s">
        <v>165</v>
      </c>
      <c r="D1" s="6" t="s">
        <v>99</v>
      </c>
      <c r="E1" s="6" t="s">
        <v>166</v>
      </c>
      <c r="F1" s="6" t="s">
        <v>167</v>
      </c>
      <c r="G1" s="6" t="s">
        <v>168</v>
      </c>
      <c r="H1" s="6" t="s">
        <v>169</v>
      </c>
      <c r="I1" s="6" t="s">
        <v>170</v>
      </c>
      <c r="J1" s="6" t="s">
        <v>171</v>
      </c>
    </row>
    <row r="2" spans="1:10">
      <c r="A2" s="7" t="s">
        <v>172</v>
      </c>
      <c r="B2" s="7" t="s">
        <v>173</v>
      </c>
      <c r="C2" s="7" t="s">
        <v>74</v>
      </c>
      <c r="D2" s="9">
        <v>761.09934227220003</v>
      </c>
      <c r="E2" s="8">
        <v>4.4807885927608163E-2</v>
      </c>
      <c r="F2" s="7">
        <v>1178</v>
      </c>
      <c r="G2" s="8">
        <v>0.15941071433378101</v>
      </c>
      <c r="H2" s="9">
        <v>33.442900000000002</v>
      </c>
      <c r="I2" s="9">
        <v>77.3232</v>
      </c>
      <c r="J2" s="9">
        <v>22.82893914374343</v>
      </c>
    </row>
    <row r="3" spans="1:10">
      <c r="A3" s="7" t="s">
        <v>174</v>
      </c>
      <c r="B3" s="7" t="s">
        <v>175</v>
      </c>
      <c r="C3" s="7" t="s">
        <v>75</v>
      </c>
      <c r="D3" s="9">
        <v>760.47662197699992</v>
      </c>
      <c r="E3" s="8">
        <v>4.4771224773929023E-2</v>
      </c>
      <c r="F3" s="7">
        <v>1522</v>
      </c>
      <c r="G3" s="8">
        <v>6.7219980225709866E-2</v>
      </c>
      <c r="H3" s="9">
        <v>5.2839</v>
      </c>
      <c r="I3" s="9">
        <v>24.085999999999999</v>
      </c>
      <c r="J3" s="9">
        <v>27.299383427226871</v>
      </c>
    </row>
    <row r="4" spans="1:10">
      <c r="A4" s="7" t="s">
        <v>176</v>
      </c>
      <c r="B4" s="7" t="s">
        <v>177</v>
      </c>
      <c r="C4" s="7" t="s">
        <v>74</v>
      </c>
      <c r="D4" s="9">
        <v>676.78754553120007</v>
      </c>
      <c r="E4" s="8">
        <v>3.9844232484623959E-2</v>
      </c>
      <c r="F4" s="7">
        <v>1008</v>
      </c>
      <c r="G4" s="8">
        <v>0.17897133026760129</v>
      </c>
      <c r="H4" s="9">
        <v>29.6082</v>
      </c>
      <c r="I4" s="9">
        <v>56.266500000000001</v>
      </c>
      <c r="J4" s="9">
        <v>18.49324467140038</v>
      </c>
    </row>
    <row r="5" spans="1:10">
      <c r="A5" s="7" t="s">
        <v>178</v>
      </c>
      <c r="B5" s="7" t="s">
        <v>179</v>
      </c>
      <c r="C5" s="7" t="s">
        <v>180</v>
      </c>
      <c r="D5" s="9">
        <v>318.228745</v>
      </c>
      <c r="E5" s="8">
        <v>1.8734948925689981E-2</v>
      </c>
      <c r="F5" s="7">
        <v>811</v>
      </c>
      <c r="G5" s="8">
        <v>4.0407459036641308E-2</v>
      </c>
      <c r="H5" s="9">
        <v>5.9641999999999999</v>
      </c>
      <c r="I5" s="9">
        <v>19.533100000000001</v>
      </c>
      <c r="J5" s="9">
        <v>28.47751000091915</v>
      </c>
    </row>
    <row r="6" spans="1:10">
      <c r="A6" s="7" t="s">
        <v>181</v>
      </c>
      <c r="B6" s="7" t="s">
        <v>182</v>
      </c>
      <c r="C6" s="7" t="s">
        <v>73</v>
      </c>
      <c r="D6" s="9">
        <v>266.55782915700001</v>
      </c>
      <c r="E6" s="8">
        <v>1.569294852669325E-2</v>
      </c>
      <c r="F6" s="7">
        <v>367</v>
      </c>
      <c r="G6" s="8">
        <v>0.21127257809504671</v>
      </c>
      <c r="H6" s="9">
        <v>17.8446</v>
      </c>
      <c r="I6" s="9">
        <v>198.01070000000001</v>
      </c>
      <c r="J6" s="9">
        <v>15.061480127496189</v>
      </c>
    </row>
    <row r="7" spans="1:10">
      <c r="A7" s="7" t="s">
        <v>183</v>
      </c>
      <c r="B7" s="7" t="s">
        <v>184</v>
      </c>
      <c r="C7" s="7" t="s">
        <v>185</v>
      </c>
      <c r="D7" s="9">
        <v>251.628966152</v>
      </c>
      <c r="E7" s="8">
        <v>1.4814047766432579E-2</v>
      </c>
      <c r="F7" s="7">
        <v>864</v>
      </c>
      <c r="G7" s="8">
        <v>5.2970074744075821E-2</v>
      </c>
      <c r="H7" s="9">
        <v>4.1730999999999998</v>
      </c>
      <c r="I7" s="9">
        <v>13.344900000000001</v>
      </c>
      <c r="J7" s="9">
        <v>13.103434101679101</v>
      </c>
    </row>
    <row r="8" spans="1:10">
      <c r="A8" s="7" t="s">
        <v>186</v>
      </c>
      <c r="B8" s="7" t="s">
        <v>187</v>
      </c>
      <c r="C8" s="7" t="s">
        <v>76</v>
      </c>
      <c r="D8" s="9">
        <v>189.93682119600001</v>
      </c>
      <c r="E8" s="8">
        <v>1.118207170196071E-2</v>
      </c>
      <c r="F8" s="7">
        <v>448</v>
      </c>
      <c r="G8" s="8">
        <v>9.3238982787584995E-2</v>
      </c>
      <c r="H8" s="9">
        <v>3.6837</v>
      </c>
      <c r="I8" s="9">
        <v>15.4123</v>
      </c>
      <c r="J8" s="9">
        <v>24.229575147674069</v>
      </c>
    </row>
    <row r="9" spans="1:10">
      <c r="A9" s="7" t="s">
        <v>188</v>
      </c>
      <c r="B9" s="7" t="s">
        <v>189</v>
      </c>
      <c r="C9" s="7" t="s">
        <v>73</v>
      </c>
      <c r="D9" s="9">
        <v>179.3135013216</v>
      </c>
      <c r="E9" s="8">
        <v>1.055664939679418E-2</v>
      </c>
      <c r="F9" s="7">
        <v>434</v>
      </c>
      <c r="G9" s="8">
        <v>8.0219376903314321E-2</v>
      </c>
      <c r="H9" s="9">
        <v>5.9713000000000003</v>
      </c>
      <c r="I9" s="9">
        <v>30.640699999999999</v>
      </c>
      <c r="J9" s="9">
        <v>10.31166934799127</v>
      </c>
    </row>
    <row r="10" spans="1:10">
      <c r="A10" s="7" t="s">
        <v>190</v>
      </c>
      <c r="B10" s="7" t="s">
        <v>191</v>
      </c>
      <c r="C10" s="7" t="s">
        <v>73</v>
      </c>
      <c r="D10" s="9">
        <v>168.05636841</v>
      </c>
      <c r="E10" s="8">
        <v>9.8939128795492333E-3</v>
      </c>
      <c r="F10" s="7">
        <v>324</v>
      </c>
      <c r="G10" s="8">
        <v>9.638417117337264E-2</v>
      </c>
      <c r="H10" s="9">
        <v>12.3405</v>
      </c>
      <c r="I10" s="9">
        <v>86.963899999999995</v>
      </c>
      <c r="J10" s="9">
        <v>18.577866695120679</v>
      </c>
    </row>
    <row r="11" spans="1:10">
      <c r="A11" s="7" t="s">
        <v>192</v>
      </c>
      <c r="B11" s="7" t="s">
        <v>193</v>
      </c>
      <c r="C11" s="7" t="s">
        <v>194</v>
      </c>
      <c r="D11" s="9">
        <v>164.55339094499999</v>
      </c>
      <c r="E11" s="8">
        <v>9.6876835400386951E-3</v>
      </c>
      <c r="F11" s="7">
        <v>468</v>
      </c>
      <c r="G11" s="8">
        <v>4.5953677554563921E-2</v>
      </c>
      <c r="H11" s="9">
        <v>2.625</v>
      </c>
      <c r="I11" s="9">
        <v>13.823399999999999</v>
      </c>
      <c r="J11" s="9">
        <v>38.07520694640418</v>
      </c>
    </row>
    <row r="12" spans="1:10">
      <c r="A12" s="7" t="s">
        <v>195</v>
      </c>
      <c r="B12" s="7" t="s">
        <v>196</v>
      </c>
      <c r="C12" s="7" t="s">
        <v>73</v>
      </c>
      <c r="D12" s="9">
        <v>154.9015350592</v>
      </c>
      <c r="E12" s="8">
        <v>9.1194538313787068E-3</v>
      </c>
      <c r="F12" s="7">
        <v>255</v>
      </c>
      <c r="G12" s="8">
        <v>0.17095841217947819</v>
      </c>
      <c r="H12" s="9">
        <v>53.866199999999999</v>
      </c>
      <c r="I12" s="9">
        <v>372.89359999999999</v>
      </c>
      <c r="J12" s="9">
        <v>21.19264903723721</v>
      </c>
    </row>
    <row r="13" spans="1:10">
      <c r="A13" s="7" t="s">
        <v>197</v>
      </c>
      <c r="B13" s="7" t="s">
        <v>198</v>
      </c>
      <c r="C13" s="7" t="s">
        <v>74</v>
      </c>
      <c r="D13" s="9">
        <v>150.38472899999999</v>
      </c>
      <c r="E13" s="8">
        <v>8.8535377815059692E-3</v>
      </c>
      <c r="F13" s="7">
        <v>273</v>
      </c>
      <c r="G13" s="8">
        <v>0.115678743173404</v>
      </c>
      <c r="H13" s="9">
        <v>48.274999999999999</v>
      </c>
      <c r="I13" s="9">
        <v>133.63550000000001</v>
      </c>
      <c r="J13" s="9">
        <v>5.9682988720170327</v>
      </c>
    </row>
    <row r="14" spans="1:10">
      <c r="A14" s="7" t="s">
        <v>199</v>
      </c>
      <c r="B14" s="7" t="s">
        <v>200</v>
      </c>
      <c r="C14" s="7" t="s">
        <v>73</v>
      </c>
      <c r="D14" s="9">
        <v>147.60576639729999</v>
      </c>
      <c r="E14" s="8">
        <v>8.6899330687136445E-3</v>
      </c>
      <c r="F14" s="7">
        <v>257</v>
      </c>
      <c r="G14" s="8">
        <v>0.147810227347766</v>
      </c>
      <c r="H14" s="9">
        <v>13.8689</v>
      </c>
      <c r="I14" s="9">
        <v>51.026499999999999</v>
      </c>
      <c r="J14" s="9">
        <v>11.94144127291991</v>
      </c>
    </row>
    <row r="15" spans="1:10">
      <c r="A15" s="7" t="s">
        <v>201</v>
      </c>
      <c r="B15" s="7" t="s">
        <v>202</v>
      </c>
      <c r="C15" s="7" t="s">
        <v>76</v>
      </c>
      <c r="D15" s="9">
        <v>145.75639276000001</v>
      </c>
      <c r="E15" s="8">
        <v>8.581055661553795E-3</v>
      </c>
      <c r="F15" s="7">
        <v>321</v>
      </c>
      <c r="G15" s="8">
        <v>6.7888717612265767E-2</v>
      </c>
      <c r="H15" s="9">
        <v>5.2648000000000001</v>
      </c>
      <c r="I15" s="9">
        <v>41.257399999999997</v>
      </c>
      <c r="J15" s="9">
        <v>20.48407343587953</v>
      </c>
    </row>
    <row r="16" spans="1:10">
      <c r="A16" s="7" t="s">
        <v>203</v>
      </c>
      <c r="B16" s="7" t="s">
        <v>204</v>
      </c>
      <c r="C16" s="7" t="s">
        <v>74</v>
      </c>
      <c r="D16" s="9">
        <v>144.66488687739999</v>
      </c>
      <c r="E16" s="8">
        <v>8.5167958884066475E-3</v>
      </c>
      <c r="F16" s="7">
        <v>226</v>
      </c>
      <c r="G16" s="8">
        <v>0.15643279059474749</v>
      </c>
      <c r="H16" s="9">
        <v>5.5593000000000004</v>
      </c>
      <c r="I16" s="9">
        <v>55.8</v>
      </c>
      <c r="J16" s="9">
        <v>8.3109434379607521</v>
      </c>
    </row>
    <row r="17" spans="1:10">
      <c r="A17" s="7" t="s">
        <v>205</v>
      </c>
      <c r="B17" s="7" t="s">
        <v>206</v>
      </c>
      <c r="C17" s="7" t="s">
        <v>75</v>
      </c>
      <c r="D17" s="9">
        <v>139.05761451000001</v>
      </c>
      <c r="E17" s="8">
        <v>8.1866812678192714E-3</v>
      </c>
      <c r="F17" s="7">
        <v>344</v>
      </c>
      <c r="G17" s="8">
        <v>0.1243218214295166</v>
      </c>
      <c r="H17" s="9">
        <v>9.5703999999999994</v>
      </c>
      <c r="I17" s="9">
        <v>47.409799999999997</v>
      </c>
      <c r="J17" s="9">
        <v>30.313337604533899</v>
      </c>
    </row>
    <row r="18" spans="1:10">
      <c r="A18" s="7" t="s">
        <v>207</v>
      </c>
      <c r="B18" s="7" t="s">
        <v>208</v>
      </c>
      <c r="C18" s="7" t="s">
        <v>73</v>
      </c>
      <c r="D18" s="9">
        <v>136.98333441739999</v>
      </c>
      <c r="E18" s="8">
        <v>8.064563036191779E-3</v>
      </c>
      <c r="F18" s="7">
        <v>279</v>
      </c>
      <c r="G18" s="8">
        <v>9.2059364910677705E-2</v>
      </c>
      <c r="H18" s="9">
        <v>12.0756</v>
      </c>
      <c r="I18" s="9">
        <v>108.21429999999999</v>
      </c>
      <c r="J18" s="9">
        <v>15.985363998304569</v>
      </c>
    </row>
    <row r="19" spans="1:10">
      <c r="A19" s="7" t="s">
        <v>209</v>
      </c>
      <c r="B19" s="7" t="s">
        <v>210</v>
      </c>
      <c r="C19" s="7" t="s">
        <v>73</v>
      </c>
      <c r="D19" s="9">
        <v>134.789424306</v>
      </c>
      <c r="E19" s="8">
        <v>7.9354018760815128E-3</v>
      </c>
      <c r="F19" s="7">
        <v>249</v>
      </c>
      <c r="G19" s="8">
        <v>9.2429400086766408E-2</v>
      </c>
      <c r="H19" s="9">
        <v>13.0032</v>
      </c>
      <c r="I19" s="9">
        <v>114.322</v>
      </c>
      <c r="J19" s="9">
        <v>7.3807937923362879</v>
      </c>
    </row>
    <row r="20" spans="1:10">
      <c r="A20" s="7" t="s">
        <v>211</v>
      </c>
      <c r="B20" s="7" t="s">
        <v>212</v>
      </c>
      <c r="C20" s="7" t="s">
        <v>73</v>
      </c>
      <c r="D20" s="9">
        <v>134.40087270410001</v>
      </c>
      <c r="E20" s="8">
        <v>7.9125268387664795E-3</v>
      </c>
      <c r="F20" s="7">
        <v>336</v>
      </c>
      <c r="G20" s="8">
        <v>4.4605750835058598E-2</v>
      </c>
      <c r="H20" s="9">
        <v>66.018100000000004</v>
      </c>
      <c r="I20" s="9">
        <v>297.38369999999998</v>
      </c>
      <c r="J20" s="9">
        <v>6.7894525796820702</v>
      </c>
    </row>
    <row r="21" spans="1:10">
      <c r="A21" s="7" t="s">
        <v>213</v>
      </c>
      <c r="B21" s="7" t="s">
        <v>214</v>
      </c>
      <c r="C21" s="7" t="s">
        <v>73</v>
      </c>
      <c r="D21" s="9">
        <v>131.77485367360001</v>
      </c>
      <c r="E21" s="8">
        <v>7.7579263094701466E-3</v>
      </c>
      <c r="F21" s="7">
        <v>332</v>
      </c>
      <c r="G21" s="8">
        <v>6.9777252557477298E-2</v>
      </c>
      <c r="H21" s="9">
        <v>30.9023</v>
      </c>
      <c r="I21" s="9">
        <v>266.36059999999998</v>
      </c>
      <c r="J21" s="9">
        <v>10.581999817529921</v>
      </c>
    </row>
    <row r="22" spans="1:10">
      <c r="A22" s="7" t="s">
        <v>215</v>
      </c>
      <c r="B22" s="7" t="s">
        <v>216</v>
      </c>
      <c r="C22" s="7" t="s">
        <v>217</v>
      </c>
      <c r="D22" s="9">
        <v>130.03531886799999</v>
      </c>
      <c r="E22" s="8">
        <v>7.6555153982956203E-3</v>
      </c>
      <c r="F22" s="7">
        <v>535</v>
      </c>
      <c r="G22" s="8">
        <v>2.361636477121791E-2</v>
      </c>
      <c r="H22" s="9">
        <v>0.95450000000000002</v>
      </c>
      <c r="I22" s="9">
        <v>7.3202999999999996</v>
      </c>
      <c r="J22" s="9">
        <v>14.977052716172521</v>
      </c>
    </row>
    <row r="23" spans="1:10">
      <c r="A23" s="7" t="s">
        <v>218</v>
      </c>
      <c r="B23" s="7" t="s">
        <v>219</v>
      </c>
      <c r="C23" s="7" t="s">
        <v>75</v>
      </c>
      <c r="D23" s="9">
        <v>120.8839043684</v>
      </c>
      <c r="E23" s="8">
        <v>7.1167479678178221E-3</v>
      </c>
      <c r="F23" s="7">
        <v>420</v>
      </c>
      <c r="G23" s="8">
        <v>5.598739006285991E-2</v>
      </c>
      <c r="H23" s="9">
        <v>7.2198000000000002</v>
      </c>
      <c r="I23" s="9">
        <v>28.5974</v>
      </c>
      <c r="J23" s="9">
        <v>5.1050845605732649</v>
      </c>
    </row>
    <row r="24" spans="1:10">
      <c r="A24" s="7" t="s">
        <v>220</v>
      </c>
      <c r="B24" s="7" t="s">
        <v>221</v>
      </c>
      <c r="C24" s="7" t="s">
        <v>75</v>
      </c>
      <c r="D24" s="9">
        <v>105.0130034016</v>
      </c>
      <c r="E24" s="8">
        <v>6.1823869973225837E-3</v>
      </c>
      <c r="F24" s="7">
        <v>225</v>
      </c>
      <c r="G24" s="8">
        <v>0.15793153269999771</v>
      </c>
      <c r="H24" s="9">
        <v>15.478</v>
      </c>
      <c r="I24" s="9">
        <v>42.063600000000001</v>
      </c>
      <c r="J24" s="9">
        <v>23.762068853957881</v>
      </c>
    </row>
    <row r="25" spans="1:10">
      <c r="A25" s="7" t="s">
        <v>222</v>
      </c>
      <c r="B25" s="7" t="s">
        <v>223</v>
      </c>
      <c r="C25" s="7" t="s">
        <v>73</v>
      </c>
      <c r="D25" s="9">
        <v>101.54826389999999</v>
      </c>
      <c r="E25" s="8">
        <v>5.9784088255728993E-3</v>
      </c>
      <c r="F25" s="7">
        <v>85</v>
      </c>
      <c r="G25" s="8">
        <v>0.2296143495249936</v>
      </c>
      <c r="H25" s="9">
        <v>12.654999999999999</v>
      </c>
      <c r="I25" s="9">
        <v>89.017700000000005</v>
      </c>
      <c r="J25" s="9">
        <v>45.877755200214651</v>
      </c>
    </row>
    <row r="26" spans="1:10">
      <c r="A26" s="7" t="s">
        <v>224</v>
      </c>
      <c r="B26" s="7" t="s">
        <v>225</v>
      </c>
      <c r="C26" s="7" t="s">
        <v>73</v>
      </c>
      <c r="D26" s="9">
        <v>99.076672299999998</v>
      </c>
      <c r="E26" s="8">
        <v>5.8328998383468571E-3</v>
      </c>
      <c r="F26" s="7">
        <v>235</v>
      </c>
      <c r="G26" s="8">
        <v>0.14840550648900711</v>
      </c>
      <c r="H26" s="9">
        <v>24.066600000000001</v>
      </c>
      <c r="I26" s="9">
        <v>106.0758</v>
      </c>
      <c r="J26" s="9">
        <v>21.258367241160251</v>
      </c>
    </row>
    <row r="27" spans="1:10">
      <c r="A27" s="7" t="s">
        <v>226</v>
      </c>
      <c r="B27" s="7" t="s">
        <v>227</v>
      </c>
      <c r="C27" s="7" t="s">
        <v>77</v>
      </c>
      <c r="D27" s="9">
        <v>97.05814426549999</v>
      </c>
      <c r="E27" s="8">
        <v>5.7140638745138894E-3</v>
      </c>
      <c r="F27" s="7">
        <v>58</v>
      </c>
      <c r="G27" s="8">
        <v>0.22680442841265061</v>
      </c>
      <c r="H27" s="9">
        <v>4.4767999999999999</v>
      </c>
      <c r="I27" s="9">
        <v>23.329699999999999</v>
      </c>
      <c r="J27" s="9">
        <v>41.338967386775778</v>
      </c>
    </row>
    <row r="28" spans="1:10">
      <c r="A28" s="7" t="s">
        <v>228</v>
      </c>
      <c r="B28" s="7" t="s">
        <v>229</v>
      </c>
      <c r="C28" s="7" t="s">
        <v>77</v>
      </c>
      <c r="D28" s="9">
        <v>90.886718653499997</v>
      </c>
      <c r="E28" s="8">
        <v>5.3507360939278976E-3</v>
      </c>
      <c r="F28" s="7">
        <v>301</v>
      </c>
      <c r="G28" s="8">
        <v>6.2836400872737716E-2</v>
      </c>
      <c r="H28" s="9">
        <v>2.1916000000000002</v>
      </c>
      <c r="I28" s="9">
        <v>18.548100000000002</v>
      </c>
      <c r="J28" s="9">
        <v>15.3902987118285</v>
      </c>
    </row>
    <row r="29" spans="1:10">
      <c r="A29" s="7" t="s">
        <v>230</v>
      </c>
      <c r="B29" s="7" t="s">
        <v>231</v>
      </c>
      <c r="C29" s="7" t="s">
        <v>180</v>
      </c>
      <c r="D29" s="9">
        <v>87.789812542199996</v>
      </c>
      <c r="E29" s="8">
        <v>5.1684132248141649E-3</v>
      </c>
      <c r="F29" s="7">
        <v>142</v>
      </c>
      <c r="G29" s="8">
        <v>4.8759296971557793E-2</v>
      </c>
      <c r="H29" s="9">
        <v>2.5482999999999998</v>
      </c>
      <c r="I29" s="9">
        <v>25.885200000000001</v>
      </c>
      <c r="J29" s="9">
        <v>21.225300451780129</v>
      </c>
    </row>
    <row r="30" spans="1:10">
      <c r="A30" s="7" t="s">
        <v>232</v>
      </c>
      <c r="B30" s="7" t="s">
        <v>233</v>
      </c>
      <c r="C30" s="7" t="s">
        <v>180</v>
      </c>
      <c r="D30" s="9">
        <v>86.118747202999998</v>
      </c>
      <c r="E30" s="8">
        <v>5.0700332881387306E-3</v>
      </c>
      <c r="F30" s="7">
        <v>90</v>
      </c>
      <c r="G30" s="8">
        <v>0.1472965635804977</v>
      </c>
      <c r="H30" s="9">
        <v>3.4750999999999999</v>
      </c>
      <c r="I30" s="9">
        <v>14.2479</v>
      </c>
      <c r="J30" s="9">
        <v>47.7749865497332</v>
      </c>
    </row>
    <row r="31" spans="1:10">
      <c r="A31" s="7" t="s">
        <v>234</v>
      </c>
      <c r="B31" s="7" t="s">
        <v>235</v>
      </c>
      <c r="C31" s="7" t="s">
        <v>74</v>
      </c>
      <c r="D31" s="9">
        <v>83.812247287799991</v>
      </c>
      <c r="E31" s="8">
        <v>4.9342436752036071E-3</v>
      </c>
      <c r="F31" s="7">
        <v>115</v>
      </c>
      <c r="G31" s="8">
        <v>0.1055537322508262</v>
      </c>
      <c r="H31" s="9">
        <v>3.9342999999999999</v>
      </c>
      <c r="I31" s="9">
        <v>46.8292</v>
      </c>
      <c r="J31" s="9">
        <v>6.4796109824240693</v>
      </c>
    </row>
    <row r="32" spans="1:10">
      <c r="A32" s="7" t="s">
        <v>236</v>
      </c>
      <c r="B32" s="7" t="s">
        <v>237</v>
      </c>
      <c r="C32" s="7" t="s">
        <v>238</v>
      </c>
      <c r="D32" s="9">
        <v>82.547103931999999</v>
      </c>
      <c r="E32" s="8">
        <v>4.8597614151092558E-3</v>
      </c>
      <c r="F32" s="7">
        <v>199</v>
      </c>
      <c r="G32" s="8">
        <v>0.14843284214366689</v>
      </c>
      <c r="H32" s="9">
        <v>5.8074000000000003</v>
      </c>
      <c r="I32" s="9">
        <v>48.671599999999998</v>
      </c>
      <c r="J32" s="9"/>
    </row>
    <row r="33" spans="1:10">
      <c r="A33" s="7" t="s">
        <v>239</v>
      </c>
      <c r="B33" s="7" t="s">
        <v>240</v>
      </c>
      <c r="C33" s="7" t="s">
        <v>77</v>
      </c>
      <c r="D33" s="9">
        <v>81.527028532000003</v>
      </c>
      <c r="E33" s="8">
        <v>4.7997069391399246E-3</v>
      </c>
      <c r="F33" s="7">
        <v>245</v>
      </c>
      <c r="G33" s="8">
        <v>0.1570522171869381</v>
      </c>
      <c r="H33" s="9">
        <v>1.956</v>
      </c>
      <c r="I33" s="9">
        <v>17.835899999999999</v>
      </c>
      <c r="J33" s="9"/>
    </row>
    <row r="34" spans="1:10">
      <c r="A34" s="7" t="s">
        <v>241</v>
      </c>
      <c r="B34" s="7" t="s">
        <v>242</v>
      </c>
      <c r="C34" s="7" t="s">
        <v>243</v>
      </c>
      <c r="D34" s="9">
        <v>80.757292423500004</v>
      </c>
      <c r="E34" s="8">
        <v>4.7543905844561057E-3</v>
      </c>
      <c r="F34" s="7">
        <v>187</v>
      </c>
      <c r="G34" s="8">
        <v>7.6483120857314943E-2</v>
      </c>
      <c r="H34" s="9">
        <v>0.8831</v>
      </c>
      <c r="I34" s="9">
        <v>6.8215000000000003</v>
      </c>
      <c r="J34" s="9"/>
    </row>
    <row r="35" spans="1:10">
      <c r="A35" s="7" t="s">
        <v>244</v>
      </c>
      <c r="B35" s="7" t="s">
        <v>245</v>
      </c>
      <c r="C35" s="7" t="s">
        <v>76</v>
      </c>
      <c r="D35" s="9">
        <v>74.187386249900001</v>
      </c>
      <c r="E35" s="8">
        <v>4.3676032230284901E-3</v>
      </c>
      <c r="F35" s="7">
        <v>114</v>
      </c>
      <c r="G35" s="8">
        <v>0.2606182578303724</v>
      </c>
      <c r="H35" s="9">
        <v>4.3078000000000003</v>
      </c>
      <c r="I35" s="9">
        <v>58.258400000000002</v>
      </c>
      <c r="J35" s="9"/>
    </row>
    <row r="36" spans="1:10">
      <c r="A36" s="7" t="s">
        <v>246</v>
      </c>
      <c r="B36" s="7" t="s">
        <v>247</v>
      </c>
      <c r="C36" s="7" t="s">
        <v>248</v>
      </c>
      <c r="D36" s="9">
        <v>73.847860828999998</v>
      </c>
      <c r="E36" s="8">
        <v>4.3476144837348886E-3</v>
      </c>
      <c r="F36" s="7">
        <v>181</v>
      </c>
      <c r="G36" s="8">
        <v>4.4609709734516473E-2</v>
      </c>
      <c r="H36" s="9">
        <v>7.5629999999999997</v>
      </c>
      <c r="I36" s="9">
        <v>32.785800000000002</v>
      </c>
      <c r="J36" s="9"/>
    </row>
    <row r="37" spans="1:10">
      <c r="A37" s="7" t="s">
        <v>249</v>
      </c>
      <c r="B37" s="7" t="s">
        <v>250</v>
      </c>
      <c r="C37" s="7" t="s">
        <v>74</v>
      </c>
      <c r="D37" s="9">
        <v>72.970561832000001</v>
      </c>
      <c r="E37" s="8">
        <v>4.2959656237258597E-3</v>
      </c>
      <c r="F37" s="7">
        <v>117</v>
      </c>
      <c r="G37" s="8">
        <v>0.21897382188060929</v>
      </c>
      <c r="H37" s="9">
        <v>22.609200000000001</v>
      </c>
      <c r="I37" s="9">
        <v>278.06880000000001</v>
      </c>
      <c r="J37" s="9"/>
    </row>
    <row r="38" spans="1:10">
      <c r="A38" s="7" t="s">
        <v>251</v>
      </c>
      <c r="B38" s="7" t="s">
        <v>252</v>
      </c>
      <c r="C38" s="7" t="s">
        <v>73</v>
      </c>
      <c r="D38" s="9">
        <v>72.849839543100003</v>
      </c>
      <c r="E38" s="8">
        <v>4.2888583904784868E-3</v>
      </c>
      <c r="F38" s="7">
        <v>97</v>
      </c>
      <c r="G38" s="8">
        <v>0.13925585797751519</v>
      </c>
      <c r="H38" s="9">
        <v>14.2432</v>
      </c>
      <c r="I38" s="9">
        <v>70.893799999999999</v>
      </c>
      <c r="J38" s="9"/>
    </row>
    <row r="39" spans="1:10">
      <c r="A39" s="7" t="s">
        <v>253</v>
      </c>
      <c r="B39" s="7" t="s">
        <v>254</v>
      </c>
      <c r="C39" s="7" t="s">
        <v>243</v>
      </c>
      <c r="D39" s="9">
        <v>70.550904795999998</v>
      </c>
      <c r="E39" s="8">
        <v>4.1535141585474196E-3</v>
      </c>
      <c r="F39" s="7">
        <v>351</v>
      </c>
      <c r="G39" s="8">
        <v>1.694731788919639E-2</v>
      </c>
      <c r="H39" s="9">
        <v>0.82450000000000001</v>
      </c>
      <c r="I39" s="9">
        <v>6.1933999999999996</v>
      </c>
      <c r="J39" s="9"/>
    </row>
    <row r="40" spans="1:10">
      <c r="A40" s="7" t="s">
        <v>255</v>
      </c>
      <c r="B40" s="7" t="s">
        <v>256</v>
      </c>
      <c r="C40" s="7" t="s">
        <v>76</v>
      </c>
      <c r="D40" s="9">
        <v>70.509407347199996</v>
      </c>
      <c r="E40" s="8">
        <v>4.1510710964544131E-3</v>
      </c>
      <c r="F40" s="7">
        <v>61</v>
      </c>
      <c r="G40" s="8">
        <v>0.48049896121138469</v>
      </c>
      <c r="H40" s="9">
        <v>12.5952</v>
      </c>
      <c r="I40" s="9">
        <v>74.585499999999996</v>
      </c>
      <c r="J40" s="9"/>
    </row>
    <row r="41" spans="1:10">
      <c r="A41" s="7" t="s">
        <v>257</v>
      </c>
      <c r="B41" s="7" t="s">
        <v>258</v>
      </c>
      <c r="C41" s="7" t="s">
        <v>185</v>
      </c>
      <c r="D41" s="9">
        <v>68.738627886499998</v>
      </c>
      <c r="E41" s="8">
        <v>4.0468207316582492E-3</v>
      </c>
      <c r="F41" s="7">
        <v>179</v>
      </c>
      <c r="G41" s="8">
        <v>0.1120275531729142</v>
      </c>
      <c r="H41" s="9">
        <v>4.6749000000000001</v>
      </c>
      <c r="I41" s="9">
        <v>18.621600000000001</v>
      </c>
      <c r="J41" s="9"/>
    </row>
    <row r="42" spans="1:10">
      <c r="A42" s="7" t="s">
        <v>259</v>
      </c>
      <c r="B42" s="7" t="s">
        <v>260</v>
      </c>
      <c r="C42" s="7" t="s">
        <v>180</v>
      </c>
      <c r="D42" s="9">
        <v>68.224361981200005</v>
      </c>
      <c r="E42" s="8">
        <v>4.0165445682965161E-3</v>
      </c>
      <c r="F42" s="7">
        <v>90</v>
      </c>
      <c r="G42" s="8">
        <v>9.0287543250439972E-2</v>
      </c>
      <c r="H42" s="9">
        <v>2.5680000000000001</v>
      </c>
      <c r="I42" s="9">
        <v>13.3218</v>
      </c>
      <c r="J42" s="9"/>
    </row>
    <row r="43" spans="1:10">
      <c r="A43" s="7" t="s">
        <v>261</v>
      </c>
      <c r="B43" s="7" t="s">
        <v>262</v>
      </c>
      <c r="C43" s="7" t="s">
        <v>76</v>
      </c>
      <c r="D43" s="9">
        <v>67.130519820000004</v>
      </c>
      <c r="E43" s="8">
        <v>3.9521472523882748E-3</v>
      </c>
      <c r="F43" s="7">
        <v>76</v>
      </c>
      <c r="G43" s="8">
        <v>0.26736871958345709</v>
      </c>
      <c r="H43" s="9">
        <v>17.561900000000001</v>
      </c>
      <c r="I43" s="9"/>
      <c r="J43" s="9"/>
    </row>
    <row r="44" spans="1:10">
      <c r="A44" s="7" t="s">
        <v>263</v>
      </c>
      <c r="B44" s="7" t="s">
        <v>264</v>
      </c>
      <c r="C44" s="7" t="s">
        <v>73</v>
      </c>
      <c r="D44" s="9">
        <v>66.157375983999998</v>
      </c>
      <c r="E44" s="8">
        <v>3.894855758922434E-3</v>
      </c>
      <c r="F44" s="7">
        <v>180</v>
      </c>
      <c r="G44" s="8">
        <v>8.2577960755047503E-2</v>
      </c>
      <c r="H44" s="9">
        <v>46.082299999999996</v>
      </c>
      <c r="I44" s="9"/>
      <c r="J44" s="9"/>
    </row>
    <row r="45" spans="1:10">
      <c r="A45" s="7" t="s">
        <v>265</v>
      </c>
      <c r="B45" s="7" t="s">
        <v>266</v>
      </c>
      <c r="C45" s="7" t="s">
        <v>73</v>
      </c>
      <c r="D45" s="9">
        <v>65.729552953999999</v>
      </c>
      <c r="E45" s="8">
        <v>3.8696687111078689E-3</v>
      </c>
      <c r="F45" s="7">
        <v>84</v>
      </c>
      <c r="G45" s="8">
        <v>0.17349677482497061</v>
      </c>
      <c r="H45" s="9">
        <v>16.943999999999999</v>
      </c>
      <c r="I45" s="9">
        <v>15209.246300000001</v>
      </c>
      <c r="J45" s="9"/>
    </row>
    <row r="46" spans="1:10">
      <c r="A46" s="7" t="s">
        <v>267</v>
      </c>
      <c r="B46" s="7" t="s">
        <v>268</v>
      </c>
      <c r="C46" s="7" t="s">
        <v>269</v>
      </c>
      <c r="D46" s="9">
        <v>65.405392382399995</v>
      </c>
      <c r="E46" s="8">
        <v>3.8505845402148579E-3</v>
      </c>
      <c r="F46" s="7">
        <v>249</v>
      </c>
      <c r="G46" s="8">
        <v>5.4766095055189E-2</v>
      </c>
      <c r="H46" s="9">
        <v>3.1071</v>
      </c>
      <c r="I46" s="9">
        <v>26.209499999999998</v>
      </c>
      <c r="J46" s="9"/>
    </row>
    <row r="47" spans="1:10">
      <c r="A47" s="7" t="s">
        <v>270</v>
      </c>
      <c r="B47" s="7" t="s">
        <v>271</v>
      </c>
      <c r="C47" s="7" t="s">
        <v>73</v>
      </c>
      <c r="D47" s="9">
        <v>64.349639862000004</v>
      </c>
      <c r="E47" s="8">
        <v>3.7884296599325551E-3</v>
      </c>
      <c r="F47" s="7">
        <v>44</v>
      </c>
      <c r="G47" s="8">
        <v>0.23898440055192299</v>
      </c>
      <c r="H47" s="9">
        <v>6.5134999999999996</v>
      </c>
      <c r="I47" s="9">
        <v>56.551099999999998</v>
      </c>
      <c r="J47" s="9"/>
    </row>
    <row r="48" spans="1:10">
      <c r="A48" s="7" t="s">
        <v>272</v>
      </c>
      <c r="B48" s="7" t="s">
        <v>273</v>
      </c>
      <c r="C48" s="7" t="s">
        <v>73</v>
      </c>
      <c r="D48" s="9">
        <v>62.718606315200013</v>
      </c>
      <c r="E48" s="8">
        <v>3.6924064983687409E-3</v>
      </c>
      <c r="F48" s="7">
        <v>93</v>
      </c>
      <c r="G48" s="8">
        <v>4.1753667851123999E-2</v>
      </c>
      <c r="H48" s="9">
        <v>10.3361</v>
      </c>
      <c r="I48" s="9">
        <v>78.857699999999994</v>
      </c>
      <c r="J48" s="9"/>
    </row>
    <row r="49" spans="1:10">
      <c r="A49" s="7" t="s">
        <v>274</v>
      </c>
      <c r="B49" s="7" t="s">
        <v>275</v>
      </c>
      <c r="C49" s="7" t="s">
        <v>73</v>
      </c>
      <c r="D49" s="9">
        <v>62.299725739199999</v>
      </c>
      <c r="E49" s="8">
        <v>3.6677459159398232E-3</v>
      </c>
      <c r="F49" s="7">
        <v>96</v>
      </c>
      <c r="G49" s="8">
        <v>4.675882883101181E-2</v>
      </c>
      <c r="H49" s="9">
        <v>15.9376</v>
      </c>
      <c r="I49" s="9">
        <v>129.89840000000001</v>
      </c>
      <c r="J49" s="9"/>
    </row>
    <row r="50" spans="1:10">
      <c r="A50" s="7" t="s">
        <v>276</v>
      </c>
      <c r="B50" s="7" t="s">
        <v>277</v>
      </c>
      <c r="C50" s="7" t="s">
        <v>269</v>
      </c>
      <c r="D50" s="9">
        <v>62.079386475</v>
      </c>
      <c r="E50" s="8">
        <v>3.654773973819663E-3</v>
      </c>
      <c r="F50" s="7">
        <v>159</v>
      </c>
      <c r="G50" s="8">
        <v>2.4010658068762011E-2</v>
      </c>
      <c r="H50" s="9">
        <v>3.6856</v>
      </c>
      <c r="I50" s="9">
        <v>31.026499999999999</v>
      </c>
      <c r="J50" s="9"/>
    </row>
    <row r="51" spans="1:10">
      <c r="A51" s="7" t="s">
        <v>278</v>
      </c>
      <c r="B51" s="7" t="s">
        <v>279</v>
      </c>
      <c r="C51" s="7" t="s">
        <v>238</v>
      </c>
      <c r="D51" s="9">
        <v>61.870899182400002</v>
      </c>
      <c r="E51" s="8">
        <v>3.6424997879081541E-3</v>
      </c>
      <c r="F51" s="7">
        <v>152</v>
      </c>
      <c r="G51" s="8">
        <v>7.5317265734150304E-2</v>
      </c>
      <c r="H51" s="9">
        <v>1.8125</v>
      </c>
      <c r="I51" s="9">
        <v>17.107199999999999</v>
      </c>
      <c r="J51" s="9"/>
    </row>
    <row r="52" spans="1:10">
      <c r="A52" s="7" t="s">
        <v>280</v>
      </c>
      <c r="B52" s="7" t="s">
        <v>281</v>
      </c>
      <c r="C52" s="7" t="s">
        <v>73</v>
      </c>
      <c r="D52" s="9">
        <v>61.743641822999997</v>
      </c>
      <c r="E52" s="8">
        <v>3.6350078181655171E-3</v>
      </c>
      <c r="F52" s="7">
        <v>137</v>
      </c>
      <c r="G52" s="8">
        <v>0.1141804530225309</v>
      </c>
      <c r="H52" s="9">
        <v>29.3993</v>
      </c>
      <c r="I52" s="9">
        <v>95.195700000000002</v>
      </c>
      <c r="J52" s="9"/>
    </row>
    <row r="53" spans="1:10">
      <c r="A53" s="7" t="s">
        <v>282</v>
      </c>
      <c r="B53" s="7" t="s">
        <v>283</v>
      </c>
      <c r="C53" s="7" t="s">
        <v>284</v>
      </c>
      <c r="D53" s="9">
        <v>59.166900957499998</v>
      </c>
      <c r="E53" s="8">
        <v>3.4833084218401449E-3</v>
      </c>
      <c r="F53" s="7">
        <v>96</v>
      </c>
      <c r="G53" s="8">
        <v>9.2807180135791617E-2</v>
      </c>
      <c r="H53" s="9">
        <v>5.1520999999999999</v>
      </c>
      <c r="I53" s="9">
        <v>22.100200000000001</v>
      </c>
      <c r="J53" s="9"/>
    </row>
    <row r="54" spans="1:10">
      <c r="A54" s="7" t="s">
        <v>285</v>
      </c>
      <c r="B54" s="7" t="s">
        <v>286</v>
      </c>
      <c r="C54" s="7" t="s">
        <v>287</v>
      </c>
      <c r="D54" s="9">
        <v>58.294386848099997</v>
      </c>
      <c r="E54" s="8">
        <v>3.4319412605343588E-3</v>
      </c>
      <c r="F54" s="7">
        <v>103</v>
      </c>
      <c r="G54" s="8">
        <v>0.15954095310521291</v>
      </c>
      <c r="H54" s="9">
        <v>3.0766</v>
      </c>
      <c r="I54" s="9">
        <v>19.346</v>
      </c>
      <c r="J54" s="9"/>
    </row>
    <row r="55" spans="1:10">
      <c r="A55" s="7" t="s">
        <v>288</v>
      </c>
      <c r="B55" s="7" t="s">
        <v>289</v>
      </c>
      <c r="C55" s="7" t="s">
        <v>290</v>
      </c>
      <c r="D55" s="9">
        <v>57.583020674399997</v>
      </c>
      <c r="E55" s="8">
        <v>3.3900612948143138E-3</v>
      </c>
      <c r="F55" s="7">
        <v>129</v>
      </c>
      <c r="G55" s="8">
        <v>0.13743050160770121</v>
      </c>
      <c r="H55" s="9">
        <v>3.2397999999999998</v>
      </c>
      <c r="I55" s="9">
        <v>18.4559</v>
      </c>
      <c r="J55" s="9"/>
    </row>
    <row r="56" spans="1:10">
      <c r="A56" s="7" t="s">
        <v>291</v>
      </c>
      <c r="B56" s="7" t="s">
        <v>292</v>
      </c>
      <c r="C56" s="7" t="s">
        <v>77</v>
      </c>
      <c r="D56" s="9">
        <v>57.451522900000001</v>
      </c>
      <c r="E56" s="8">
        <v>3.3823196808780058E-3</v>
      </c>
      <c r="F56" s="7">
        <v>130</v>
      </c>
      <c r="G56" s="8">
        <v>9.3600012721157394E-2</v>
      </c>
      <c r="H56" s="9">
        <v>6.4095000000000004</v>
      </c>
      <c r="I56" s="9">
        <v>41.301699999999997</v>
      </c>
      <c r="J56" s="9"/>
    </row>
    <row r="57" spans="1:10">
      <c r="A57" s="7" t="s">
        <v>293</v>
      </c>
      <c r="B57" s="7" t="s">
        <v>294</v>
      </c>
      <c r="C57" s="7" t="s">
        <v>73</v>
      </c>
      <c r="D57" s="9">
        <v>57.448958951999998</v>
      </c>
      <c r="E57" s="8">
        <v>3.3821687346307452E-3</v>
      </c>
      <c r="F57" s="7">
        <v>101</v>
      </c>
      <c r="G57" s="8">
        <v>0.15758765204168729</v>
      </c>
      <c r="H57" s="9">
        <v>8.6847999999999992</v>
      </c>
      <c r="I57" s="9">
        <v>42.747199999999999</v>
      </c>
      <c r="J57" s="9"/>
    </row>
    <row r="58" spans="1:10">
      <c r="A58" s="7" t="s">
        <v>295</v>
      </c>
      <c r="B58" s="7" t="s">
        <v>296</v>
      </c>
      <c r="C58" s="7" t="s">
        <v>74</v>
      </c>
      <c r="D58" s="9">
        <v>56.807959042500002</v>
      </c>
      <c r="E58" s="8">
        <v>3.3444314128000148E-3</v>
      </c>
      <c r="F58" s="7">
        <v>90</v>
      </c>
      <c r="G58" s="8">
        <v>0.16994383916370739</v>
      </c>
      <c r="H58" s="9">
        <v>33.511400000000002</v>
      </c>
      <c r="I58" s="9">
        <v>186.7321</v>
      </c>
      <c r="J58" s="9"/>
    </row>
    <row r="59" spans="1:10">
      <c r="A59" s="7" t="s">
        <v>297</v>
      </c>
      <c r="B59" s="7" t="s">
        <v>298</v>
      </c>
      <c r="C59" s="7" t="s">
        <v>76</v>
      </c>
      <c r="D59" s="9">
        <v>55.645283522500002</v>
      </c>
      <c r="E59" s="8">
        <v>3.2759816991063321E-3</v>
      </c>
      <c r="F59" s="7">
        <v>116</v>
      </c>
      <c r="G59" s="8">
        <v>0.26495861456123299</v>
      </c>
      <c r="H59" s="9">
        <v>16.7685</v>
      </c>
      <c r="I59" s="9">
        <v>50.994300000000003</v>
      </c>
      <c r="J59" s="9"/>
    </row>
    <row r="60" spans="1:10">
      <c r="A60" s="7" t="s">
        <v>299</v>
      </c>
      <c r="B60" s="7" t="s">
        <v>300</v>
      </c>
      <c r="C60" s="7" t="s">
        <v>185</v>
      </c>
      <c r="D60" s="9">
        <v>55.1926711172</v>
      </c>
      <c r="E60" s="8">
        <v>3.2493352366806038E-3</v>
      </c>
      <c r="F60" s="7">
        <v>130</v>
      </c>
      <c r="G60" s="8">
        <v>7.8703890056513848E-2</v>
      </c>
      <c r="H60" s="9">
        <v>3.4422000000000001</v>
      </c>
      <c r="I60" s="9">
        <v>17.9892</v>
      </c>
      <c r="J60" s="9"/>
    </row>
    <row r="61" spans="1:10">
      <c r="A61" s="7" t="s">
        <v>301</v>
      </c>
      <c r="B61" s="7" t="s">
        <v>302</v>
      </c>
      <c r="C61" s="7" t="s">
        <v>76</v>
      </c>
      <c r="D61" s="9">
        <v>54.485695605600007</v>
      </c>
      <c r="E61" s="8">
        <v>3.207713760589437E-3</v>
      </c>
      <c r="F61" s="7">
        <v>168</v>
      </c>
      <c r="G61" s="8">
        <v>0.2277535099347251</v>
      </c>
      <c r="H61" s="9">
        <v>1.6980999999999999</v>
      </c>
      <c r="I61" s="9">
        <v>46.390799999999999</v>
      </c>
      <c r="J61" s="9"/>
    </row>
    <row r="62" spans="1:10">
      <c r="A62" s="7" t="s">
        <v>303</v>
      </c>
      <c r="B62" s="7" t="s">
        <v>304</v>
      </c>
      <c r="C62" s="7" t="s">
        <v>305</v>
      </c>
      <c r="D62" s="9">
        <v>53.648376399999997</v>
      </c>
      <c r="E62" s="8">
        <v>3.1584186142587199E-3</v>
      </c>
      <c r="F62" s="7">
        <v>226</v>
      </c>
      <c r="G62" s="8">
        <v>5.7536966233304933E-2</v>
      </c>
      <c r="H62" s="9">
        <v>2.0344000000000002</v>
      </c>
      <c r="I62" s="9">
        <v>13.6608</v>
      </c>
      <c r="J62" s="9"/>
    </row>
    <row r="63" spans="1:10">
      <c r="A63" s="7" t="s">
        <v>306</v>
      </c>
      <c r="B63" s="7" t="s">
        <v>307</v>
      </c>
      <c r="C63" s="7" t="s">
        <v>77</v>
      </c>
      <c r="D63" s="9">
        <v>53.54932522</v>
      </c>
      <c r="E63" s="8">
        <v>3.152587215217979E-3</v>
      </c>
      <c r="F63" s="7">
        <v>219</v>
      </c>
      <c r="G63" s="8">
        <v>4.1778067449651207E-2</v>
      </c>
      <c r="H63" s="9">
        <v>3.8879999999999999</v>
      </c>
      <c r="I63" s="9">
        <v>16.7774</v>
      </c>
      <c r="J63" s="9"/>
    </row>
    <row r="64" spans="1:10">
      <c r="A64" s="7" t="s">
        <v>308</v>
      </c>
      <c r="B64" s="7" t="s">
        <v>309</v>
      </c>
      <c r="C64" s="7" t="s">
        <v>76</v>
      </c>
      <c r="D64" s="9">
        <v>50.548662199900001</v>
      </c>
      <c r="E64" s="8">
        <v>2.9759304256976602E-3</v>
      </c>
      <c r="F64" s="7">
        <v>81</v>
      </c>
      <c r="G64" s="8">
        <v>0.134865046070857</v>
      </c>
      <c r="H64" s="9">
        <v>2.3243999999999998</v>
      </c>
      <c r="I64" s="9">
        <v>35.148400000000002</v>
      </c>
      <c r="J64" s="9"/>
    </row>
    <row r="65" spans="1:10">
      <c r="A65" s="7" t="s">
        <v>310</v>
      </c>
      <c r="B65" s="7" t="s">
        <v>311</v>
      </c>
      <c r="C65" s="7" t="s">
        <v>269</v>
      </c>
      <c r="D65" s="9">
        <v>48.9979297812</v>
      </c>
      <c r="E65" s="8">
        <v>2.8846347991452691E-3</v>
      </c>
      <c r="F65" s="7">
        <v>60</v>
      </c>
      <c r="G65" s="8">
        <v>0.31969724020738899</v>
      </c>
      <c r="H65" s="9">
        <v>24.167300000000001</v>
      </c>
      <c r="I65" s="9">
        <v>272.98129999999998</v>
      </c>
      <c r="J65" s="9"/>
    </row>
    <row r="66" spans="1:10">
      <c r="A66" s="7" t="s">
        <v>312</v>
      </c>
      <c r="B66" s="7" t="s">
        <v>313</v>
      </c>
      <c r="C66" s="7" t="s">
        <v>238</v>
      </c>
      <c r="D66" s="9">
        <v>48.741565995200013</v>
      </c>
      <c r="E66" s="8">
        <v>2.8695420002935929E-3</v>
      </c>
      <c r="F66" s="7">
        <v>90</v>
      </c>
      <c r="G66" s="8">
        <v>0.1018645166491637</v>
      </c>
      <c r="H66" s="9">
        <v>7.3604000000000003</v>
      </c>
      <c r="I66" s="9">
        <v>109.1157</v>
      </c>
      <c r="J66" s="9"/>
    </row>
    <row r="67" spans="1:10">
      <c r="A67" s="7" t="s">
        <v>314</v>
      </c>
      <c r="B67" s="7" t="s">
        <v>315</v>
      </c>
      <c r="C67" s="7" t="s">
        <v>185</v>
      </c>
      <c r="D67" s="9">
        <v>47.691720265000001</v>
      </c>
      <c r="E67" s="8">
        <v>2.8077348680210171E-3</v>
      </c>
      <c r="F67" s="7">
        <v>129</v>
      </c>
      <c r="G67" s="8">
        <v>7.2402202412638006E-2</v>
      </c>
      <c r="H67" s="9">
        <v>4.3282999999999996</v>
      </c>
      <c r="I67" s="9">
        <v>26.852599999999999</v>
      </c>
      <c r="J67" s="9"/>
    </row>
    <row r="68" spans="1:10">
      <c r="A68" s="7" t="s">
        <v>316</v>
      </c>
      <c r="B68" s="7" t="s">
        <v>317</v>
      </c>
      <c r="C68" s="7" t="s">
        <v>185</v>
      </c>
      <c r="D68" s="9">
        <v>47.309367358400003</v>
      </c>
      <c r="E68" s="8">
        <v>2.7852247639235999E-3</v>
      </c>
      <c r="F68" s="7">
        <v>147</v>
      </c>
      <c r="G68" s="8">
        <v>9.7316856534183593E-2</v>
      </c>
      <c r="H68" s="9">
        <v>4.4737</v>
      </c>
      <c r="I68" s="9">
        <v>18.0397</v>
      </c>
      <c r="J68" s="9"/>
    </row>
    <row r="69" spans="1:10">
      <c r="A69" s="7" t="s">
        <v>318</v>
      </c>
      <c r="B69" s="7" t="s">
        <v>319</v>
      </c>
      <c r="C69" s="7" t="s">
        <v>77</v>
      </c>
      <c r="D69" s="9">
        <v>46.677763665000001</v>
      </c>
      <c r="E69" s="8">
        <v>2.7480406216264419E-3</v>
      </c>
      <c r="F69" s="7">
        <v>106</v>
      </c>
      <c r="G69" s="8">
        <v>0.1553065904973279</v>
      </c>
      <c r="H69" s="9">
        <v>6.0004</v>
      </c>
      <c r="I69" s="9">
        <v>54.1389</v>
      </c>
      <c r="J69" s="9"/>
    </row>
    <row r="70" spans="1:10">
      <c r="A70" s="7" t="s">
        <v>320</v>
      </c>
      <c r="B70" s="7" t="s">
        <v>321</v>
      </c>
      <c r="C70" s="7" t="s">
        <v>238</v>
      </c>
      <c r="D70" s="9">
        <v>45.816633271500002</v>
      </c>
      <c r="E70" s="8">
        <v>2.697343649105679E-3</v>
      </c>
      <c r="F70" s="7">
        <v>78</v>
      </c>
      <c r="G70" s="8">
        <v>9.4882800093448155E-2</v>
      </c>
      <c r="H70" s="9">
        <v>29.63</v>
      </c>
      <c r="I70" s="9">
        <v>212.55850000000001</v>
      </c>
      <c r="J70" s="9"/>
    </row>
    <row r="71" spans="1:10">
      <c r="A71" s="7" t="s">
        <v>322</v>
      </c>
      <c r="B71" s="7" t="s">
        <v>323</v>
      </c>
      <c r="C71" s="7" t="s">
        <v>324</v>
      </c>
      <c r="D71" s="9">
        <v>45.515925637200013</v>
      </c>
      <c r="E71" s="8">
        <v>2.6796402132637179E-3</v>
      </c>
      <c r="F71" s="7">
        <v>99</v>
      </c>
      <c r="G71" s="8">
        <v>7.2435977479614097E-2</v>
      </c>
      <c r="H71" s="9">
        <v>3.0367999999999999</v>
      </c>
      <c r="I71" s="9">
        <v>194.0189</v>
      </c>
      <c r="J71" s="9"/>
    </row>
    <row r="72" spans="1:10">
      <c r="A72" s="7" t="s">
        <v>325</v>
      </c>
      <c r="B72" s="7"/>
      <c r="C72" s="7" t="s">
        <v>326</v>
      </c>
      <c r="D72" s="9">
        <v>44.757829287600003</v>
      </c>
      <c r="E72" s="8">
        <v>2.6350091212782719E-3</v>
      </c>
      <c r="F72" s="7">
        <v>71</v>
      </c>
      <c r="G72" s="8">
        <v>1.8372175591054301</v>
      </c>
      <c r="H72" s="9">
        <v>3.8731</v>
      </c>
      <c r="I72" s="9">
        <v>19.048500000000001</v>
      </c>
      <c r="J72" s="9"/>
    </row>
    <row r="73" spans="1:10">
      <c r="A73" s="7" t="s">
        <v>327</v>
      </c>
      <c r="B73" s="7" t="s">
        <v>328</v>
      </c>
      <c r="C73" s="7" t="s">
        <v>75</v>
      </c>
      <c r="D73" s="9">
        <v>44.185699588799999</v>
      </c>
      <c r="E73" s="8">
        <v>2.6013263667996069E-3</v>
      </c>
      <c r="F73" s="7">
        <v>89</v>
      </c>
      <c r="G73" s="8">
        <v>5.135194603401446E-2</v>
      </c>
      <c r="H73" s="9">
        <v>2.9117000000000002</v>
      </c>
      <c r="I73" s="9">
        <v>31.234999999999999</v>
      </c>
      <c r="J73" s="9"/>
    </row>
    <row r="74" spans="1:10">
      <c r="A74" s="7" t="s">
        <v>329</v>
      </c>
      <c r="B74" s="7" t="s">
        <v>330</v>
      </c>
      <c r="C74" s="7" t="s">
        <v>76</v>
      </c>
      <c r="D74" s="9">
        <v>43.259943353199994</v>
      </c>
      <c r="E74" s="8">
        <v>2.5468247038791031E-3</v>
      </c>
      <c r="F74" s="7">
        <v>83</v>
      </c>
      <c r="G74" s="8">
        <v>0.157781756518491</v>
      </c>
      <c r="H74" s="9">
        <v>1.7421</v>
      </c>
      <c r="I74" s="9">
        <v>47.2331</v>
      </c>
      <c r="J74" s="9"/>
    </row>
    <row r="75" spans="1:10">
      <c r="A75" s="7" t="s">
        <v>331</v>
      </c>
      <c r="B75" s="7" t="s">
        <v>332</v>
      </c>
      <c r="C75" s="7" t="s">
        <v>73</v>
      </c>
      <c r="D75" s="9">
        <v>43.132675855499997</v>
      </c>
      <c r="E75" s="8">
        <v>2.539332137268536E-3</v>
      </c>
      <c r="F75" s="7">
        <v>131</v>
      </c>
      <c r="G75" s="8">
        <v>2.5483760506904169E-2</v>
      </c>
      <c r="H75" s="9">
        <v>7.0248999999999997</v>
      </c>
      <c r="I75" s="9">
        <v>208.57300000000001</v>
      </c>
      <c r="J75" s="9"/>
    </row>
    <row r="76" spans="1:10">
      <c r="A76" s="7" t="s">
        <v>333</v>
      </c>
      <c r="B76" s="7" t="s">
        <v>334</v>
      </c>
      <c r="C76" s="7" t="s">
        <v>185</v>
      </c>
      <c r="D76" s="9">
        <v>42.78689533</v>
      </c>
      <c r="E76" s="8">
        <v>2.5189751437959922E-3</v>
      </c>
      <c r="F76" s="7">
        <v>143</v>
      </c>
      <c r="G76" s="8">
        <v>6.874260761584304E-2</v>
      </c>
      <c r="H76" s="9">
        <v>2.9921000000000002</v>
      </c>
      <c r="I76" s="9">
        <v>12.289400000000001</v>
      </c>
      <c r="J76" s="9"/>
    </row>
    <row r="77" spans="1:10">
      <c r="A77" s="7" t="s">
        <v>335</v>
      </c>
      <c r="B77" s="7" t="s">
        <v>336</v>
      </c>
      <c r="C77" s="7" t="s">
        <v>76</v>
      </c>
      <c r="D77" s="9">
        <v>42.779907975999997</v>
      </c>
      <c r="E77" s="8">
        <v>2.5185637802018091E-3</v>
      </c>
      <c r="F77" s="7">
        <v>78</v>
      </c>
      <c r="G77" s="8">
        <v>0.24584913315437579</v>
      </c>
      <c r="H77" s="9">
        <v>15.7723</v>
      </c>
      <c r="I77" s="9">
        <v>54.262300000000003</v>
      </c>
      <c r="J77" s="9"/>
    </row>
    <row r="78" spans="1:10">
      <c r="A78" s="7" t="s">
        <v>337</v>
      </c>
      <c r="B78" s="7" t="s">
        <v>338</v>
      </c>
      <c r="C78" s="7" t="s">
        <v>74</v>
      </c>
      <c r="D78" s="9">
        <v>42.374994579400003</v>
      </c>
      <c r="E78" s="8">
        <v>2.4947254817331119E-3</v>
      </c>
      <c r="F78" s="7">
        <v>73</v>
      </c>
      <c r="G78" s="8">
        <v>0.1384747739786806</v>
      </c>
      <c r="H78" s="9">
        <v>20.8447</v>
      </c>
      <c r="I78" s="9">
        <v>673.53750000000002</v>
      </c>
      <c r="J78" s="9"/>
    </row>
    <row r="79" spans="1:10">
      <c r="A79" s="7" t="s">
        <v>339</v>
      </c>
      <c r="B79" s="7" t="s">
        <v>340</v>
      </c>
      <c r="C79" s="7" t="s">
        <v>305</v>
      </c>
      <c r="D79" s="9">
        <v>42.284411377800012</v>
      </c>
      <c r="E79" s="8">
        <v>2.4893926144727982E-3</v>
      </c>
      <c r="F79" s="7">
        <v>165</v>
      </c>
      <c r="G79" s="8">
        <v>3.0592344523692739E-2</v>
      </c>
      <c r="H79" s="9">
        <v>1.2483</v>
      </c>
      <c r="I79" s="9">
        <v>12.767799999999999</v>
      </c>
      <c r="J79" s="9"/>
    </row>
    <row r="80" spans="1:10">
      <c r="A80" s="7" t="s">
        <v>341</v>
      </c>
      <c r="B80" s="7" t="s">
        <v>342</v>
      </c>
      <c r="C80" s="7" t="s">
        <v>269</v>
      </c>
      <c r="D80" s="9">
        <v>42.113885699999997</v>
      </c>
      <c r="E80" s="8">
        <v>2.4793533269656248E-3</v>
      </c>
      <c r="F80" s="7">
        <v>95</v>
      </c>
      <c r="G80" s="8">
        <v>5.2074382359947588E-2</v>
      </c>
      <c r="H80" s="9">
        <v>4.0056000000000003</v>
      </c>
      <c r="I80" s="9">
        <v>16.037199999999999</v>
      </c>
      <c r="J80" s="9"/>
    </row>
    <row r="81" spans="1:10">
      <c r="A81" s="7" t="s">
        <v>343</v>
      </c>
      <c r="B81" s="7" t="s">
        <v>344</v>
      </c>
      <c r="C81" s="7" t="s">
        <v>269</v>
      </c>
      <c r="D81" s="9">
        <v>41.838372229000001</v>
      </c>
      <c r="E81" s="8">
        <v>2.4631331366508739E-3</v>
      </c>
      <c r="F81" s="7">
        <v>48</v>
      </c>
      <c r="G81" s="8">
        <v>0.1394017030362957</v>
      </c>
      <c r="H81" s="9">
        <v>5.8921000000000001</v>
      </c>
      <c r="I81" s="9">
        <v>54.185899999999997</v>
      </c>
      <c r="J81" s="9"/>
    </row>
    <row r="82" spans="1:10">
      <c r="A82" s="7" t="s">
        <v>345</v>
      </c>
      <c r="B82" s="7" t="s">
        <v>346</v>
      </c>
      <c r="C82" s="7" t="s">
        <v>73</v>
      </c>
      <c r="D82" s="9">
        <v>41.115341634799996</v>
      </c>
      <c r="E82" s="8">
        <v>2.4205664563403061E-3</v>
      </c>
      <c r="F82" s="7">
        <v>73</v>
      </c>
      <c r="G82" s="8">
        <v>0.169991182139065</v>
      </c>
      <c r="H82" s="9">
        <v>20.785299999999999</v>
      </c>
      <c r="I82" s="9">
        <v>825.15300000000002</v>
      </c>
      <c r="J82" s="9"/>
    </row>
    <row r="83" spans="1:10">
      <c r="A83" s="7" t="s">
        <v>347</v>
      </c>
      <c r="B83" s="7" t="s">
        <v>348</v>
      </c>
      <c r="C83" s="7" t="s">
        <v>194</v>
      </c>
      <c r="D83" s="9">
        <v>41.074612248199998</v>
      </c>
      <c r="E83" s="8">
        <v>2.4181686120546622E-3</v>
      </c>
      <c r="F83" s="7">
        <v>134</v>
      </c>
      <c r="G83" s="8">
        <v>5.3134265172550967E-2</v>
      </c>
      <c r="H83" s="9">
        <v>1.5266</v>
      </c>
      <c r="I83" s="9">
        <v>10.2104</v>
      </c>
      <c r="J83" s="9"/>
    </row>
    <row r="84" spans="1:10">
      <c r="A84" s="7" t="s">
        <v>349</v>
      </c>
      <c r="B84" s="7" t="s">
        <v>350</v>
      </c>
      <c r="C84" s="7" t="s">
        <v>238</v>
      </c>
      <c r="D84" s="9">
        <v>40.892899980000003</v>
      </c>
      <c r="E84" s="8">
        <v>2.4074707410502742E-3</v>
      </c>
      <c r="F84" s="7">
        <v>67</v>
      </c>
      <c r="G84" s="8">
        <v>0.17397695910451519</v>
      </c>
      <c r="H84" s="9">
        <v>13.081</v>
      </c>
      <c r="I84" s="9">
        <v>627.00059999999996</v>
      </c>
      <c r="J84" s="9"/>
    </row>
    <row r="85" spans="1:10">
      <c r="A85" s="7" t="s">
        <v>351</v>
      </c>
      <c r="B85" s="7" t="s">
        <v>352</v>
      </c>
      <c r="C85" s="7" t="s">
        <v>269</v>
      </c>
      <c r="D85" s="9">
        <v>39.402408479999998</v>
      </c>
      <c r="E85" s="8">
        <v>2.3197216531208511E-3</v>
      </c>
      <c r="F85" s="7">
        <v>74</v>
      </c>
      <c r="G85" s="8">
        <v>0.17561006911252661</v>
      </c>
      <c r="H85" s="9">
        <v>4.9665999999999997</v>
      </c>
      <c r="I85" s="9">
        <v>21.719899999999999</v>
      </c>
      <c r="J85" s="9"/>
    </row>
    <row r="86" spans="1:10">
      <c r="A86" s="7" t="s">
        <v>353</v>
      </c>
      <c r="B86" s="7" t="s">
        <v>354</v>
      </c>
      <c r="C86" s="7" t="s">
        <v>185</v>
      </c>
      <c r="D86" s="9">
        <v>38.914308048000002</v>
      </c>
      <c r="E86" s="8">
        <v>2.290985918817128E-3</v>
      </c>
      <c r="F86" s="7">
        <v>132</v>
      </c>
      <c r="G86" s="8">
        <v>8.355534766520166E-2</v>
      </c>
      <c r="H86" s="9">
        <v>2.5781000000000001</v>
      </c>
      <c r="I86" s="9">
        <v>12.4108</v>
      </c>
      <c r="J86" s="9"/>
    </row>
    <row r="87" spans="1:10">
      <c r="A87" s="7" t="s">
        <v>355</v>
      </c>
      <c r="B87" s="7" t="s">
        <v>356</v>
      </c>
      <c r="C87" s="7" t="s">
        <v>185</v>
      </c>
      <c r="D87" s="9">
        <v>38.220921564000001</v>
      </c>
      <c r="E87" s="8">
        <v>2.2501644639120921E-3</v>
      </c>
      <c r="F87" s="7">
        <v>99</v>
      </c>
      <c r="G87" s="8">
        <v>8.4076444039319048E-2</v>
      </c>
      <c r="H87" s="9">
        <v>3.9588999999999999</v>
      </c>
      <c r="I87" s="9">
        <v>59.088500000000003</v>
      </c>
      <c r="J87" s="9"/>
    </row>
    <row r="88" spans="1:10">
      <c r="A88" s="7" t="s">
        <v>357</v>
      </c>
      <c r="B88" s="7" t="s">
        <v>358</v>
      </c>
      <c r="C88" s="7" t="s">
        <v>73</v>
      </c>
      <c r="D88" s="9">
        <v>37.965559114999998</v>
      </c>
      <c r="E88" s="8">
        <v>2.235130616358333E-3</v>
      </c>
      <c r="F88" s="7">
        <v>136</v>
      </c>
      <c r="G88" s="8">
        <v>5.8401112717396078E-2</v>
      </c>
      <c r="H88" s="9">
        <v>14.6348</v>
      </c>
      <c r="I88" s="9">
        <v>66.787000000000006</v>
      </c>
      <c r="J88" s="9"/>
    </row>
    <row r="89" spans="1:10">
      <c r="A89" s="7" t="s">
        <v>359</v>
      </c>
      <c r="B89" s="7" t="s">
        <v>360</v>
      </c>
      <c r="C89" s="7" t="s">
        <v>77</v>
      </c>
      <c r="D89" s="9">
        <v>37.846544272400003</v>
      </c>
      <c r="E89" s="8">
        <v>2.228123904888852E-3</v>
      </c>
      <c r="F89" s="7">
        <v>84</v>
      </c>
      <c r="G89" s="8">
        <v>0.10660743888300631</v>
      </c>
      <c r="H89" s="9">
        <v>4.0391000000000004</v>
      </c>
      <c r="I89" s="9">
        <v>30.2867</v>
      </c>
      <c r="J89" s="9"/>
    </row>
    <row r="90" spans="1:10">
      <c r="A90" s="7" t="s">
        <v>361</v>
      </c>
      <c r="B90" s="7" t="s">
        <v>362</v>
      </c>
      <c r="C90" s="7" t="s">
        <v>73</v>
      </c>
      <c r="D90" s="9">
        <v>37.6343281921</v>
      </c>
      <c r="E90" s="8">
        <v>2.2156301956055158E-3</v>
      </c>
      <c r="F90" s="7">
        <v>67</v>
      </c>
      <c r="G90" s="8">
        <v>4.882043505725369E-2</v>
      </c>
      <c r="H90" s="9">
        <v>17.271799999999999</v>
      </c>
      <c r="I90" s="9">
        <v>37.224600000000002</v>
      </c>
      <c r="J90" s="9"/>
    </row>
    <row r="91" spans="1:10">
      <c r="A91" s="7" t="s">
        <v>363</v>
      </c>
      <c r="B91" s="7" t="s">
        <v>364</v>
      </c>
      <c r="C91" s="7" t="s">
        <v>217</v>
      </c>
      <c r="D91" s="9">
        <v>37.437999892199997</v>
      </c>
      <c r="E91" s="8">
        <v>2.2040718410285469E-3</v>
      </c>
      <c r="F91" s="7">
        <v>212</v>
      </c>
      <c r="G91" s="8">
        <v>3.3282773079615427E-2</v>
      </c>
      <c r="H91" s="9">
        <v>0.98880000000000001</v>
      </c>
      <c r="I91" s="9">
        <v>5.8612000000000002</v>
      </c>
      <c r="J91" s="9"/>
    </row>
    <row r="92" spans="1:10">
      <c r="A92" s="7" t="s">
        <v>365</v>
      </c>
      <c r="B92" s="7" t="s">
        <v>366</v>
      </c>
      <c r="C92" s="7" t="s">
        <v>238</v>
      </c>
      <c r="D92" s="9">
        <v>36.975348416300001</v>
      </c>
      <c r="E92" s="8">
        <v>2.176834352562879E-3</v>
      </c>
      <c r="F92" s="7">
        <v>93</v>
      </c>
      <c r="G92" s="8">
        <v>0.1345946422457682</v>
      </c>
      <c r="H92" s="9">
        <v>9.7141000000000002</v>
      </c>
      <c r="I92" s="9">
        <v>127.7663</v>
      </c>
      <c r="J92" s="9"/>
    </row>
    <row r="93" spans="1:10">
      <c r="A93" s="7" t="s">
        <v>367</v>
      </c>
      <c r="B93" s="7" t="s">
        <v>368</v>
      </c>
      <c r="C93" s="7" t="s">
        <v>73</v>
      </c>
      <c r="D93" s="9">
        <v>36.701383341000003</v>
      </c>
      <c r="E93" s="8">
        <v>2.160705320306008E-3</v>
      </c>
      <c r="F93" s="7">
        <v>39</v>
      </c>
      <c r="G93" s="8">
        <v>8.7347730773711885E-2</v>
      </c>
      <c r="H93" s="9">
        <v>5.2821999999999996</v>
      </c>
      <c r="I93" s="9">
        <v>107.4901</v>
      </c>
      <c r="J93" s="9"/>
    </row>
    <row r="94" spans="1:10">
      <c r="A94" s="7" t="s">
        <v>369</v>
      </c>
      <c r="B94" s="7" t="s">
        <v>370</v>
      </c>
      <c r="C94" s="7" t="s">
        <v>73</v>
      </c>
      <c r="D94" s="9">
        <v>36.349941870000002</v>
      </c>
      <c r="E94" s="8">
        <v>2.140015052336801E-3</v>
      </c>
      <c r="F94" s="7">
        <v>71</v>
      </c>
      <c r="G94" s="8">
        <v>0.16027666900199719</v>
      </c>
      <c r="H94" s="9">
        <v>4.0759999999999996</v>
      </c>
      <c r="I94" s="9">
        <v>48.689599999999999</v>
      </c>
      <c r="J94" s="9"/>
    </row>
    <row r="95" spans="1:10">
      <c r="A95" s="7" t="s">
        <v>371</v>
      </c>
      <c r="B95" s="7" t="s">
        <v>372</v>
      </c>
      <c r="C95" s="7" t="s">
        <v>74</v>
      </c>
      <c r="D95" s="9">
        <v>36.223923599999999</v>
      </c>
      <c r="E95" s="8">
        <v>2.1325960309905249E-3</v>
      </c>
      <c r="F95" s="7">
        <v>68</v>
      </c>
      <c r="G95" s="8">
        <v>0.18669123487268871</v>
      </c>
      <c r="H95" s="9">
        <v>17.4681</v>
      </c>
      <c r="I95" s="9">
        <v>533.44799999999998</v>
      </c>
      <c r="J95" s="9"/>
    </row>
    <row r="96" spans="1:10">
      <c r="A96" s="7" t="s">
        <v>373</v>
      </c>
      <c r="B96" s="7" t="s">
        <v>374</v>
      </c>
      <c r="C96" s="7" t="s">
        <v>238</v>
      </c>
      <c r="D96" s="9">
        <v>35.905056096999999</v>
      </c>
      <c r="E96" s="8">
        <v>2.113823476730013E-3</v>
      </c>
      <c r="F96" s="7">
        <v>92</v>
      </c>
      <c r="G96" s="8">
        <v>0.1042802578803786</v>
      </c>
      <c r="H96" s="9">
        <v>10.087</v>
      </c>
      <c r="I96" s="9">
        <v>117.3931</v>
      </c>
      <c r="J96" s="9"/>
    </row>
    <row r="97" spans="1:10">
      <c r="A97" s="7" t="s">
        <v>375</v>
      </c>
      <c r="B97" s="7" t="s">
        <v>376</v>
      </c>
      <c r="C97" s="7" t="s">
        <v>73</v>
      </c>
      <c r="D97" s="9">
        <v>35.846972532000002</v>
      </c>
      <c r="E97" s="8">
        <v>2.1104039470967069E-3</v>
      </c>
      <c r="F97" s="7">
        <v>45</v>
      </c>
      <c r="G97" s="8">
        <v>6.6661997724979466E-2</v>
      </c>
      <c r="H97" s="9">
        <v>23.404599999999999</v>
      </c>
      <c r="I97" s="9">
        <v>37.258499999999998</v>
      </c>
      <c r="J97" s="9"/>
    </row>
    <row r="98" spans="1:10">
      <c r="A98" s="7" t="s">
        <v>377</v>
      </c>
      <c r="B98" s="7" t="s">
        <v>378</v>
      </c>
      <c r="C98" s="7" t="s">
        <v>185</v>
      </c>
      <c r="D98" s="9">
        <v>35.736153145700001</v>
      </c>
      <c r="E98" s="8">
        <v>2.103879723327083E-3</v>
      </c>
      <c r="F98" s="7">
        <v>116</v>
      </c>
      <c r="G98" s="8">
        <v>4.0662049099482858E-2</v>
      </c>
      <c r="H98" s="9">
        <v>2.2534000000000001</v>
      </c>
      <c r="I98" s="9">
        <v>15.183</v>
      </c>
      <c r="J98" s="9"/>
    </row>
    <row r="99" spans="1:10">
      <c r="A99" s="7" t="s">
        <v>379</v>
      </c>
      <c r="B99" s="7" t="s">
        <v>380</v>
      </c>
      <c r="C99" s="7" t="s">
        <v>381</v>
      </c>
      <c r="D99" s="9">
        <v>35.240186570399999</v>
      </c>
      <c r="E99" s="8">
        <v>2.0746808888311768E-3</v>
      </c>
      <c r="F99" s="7">
        <v>91</v>
      </c>
      <c r="G99" s="8">
        <v>5.4912814097834647E-2</v>
      </c>
      <c r="H99" s="9">
        <v>2.0310000000000001</v>
      </c>
      <c r="I99" s="9">
        <v>29.451699999999999</v>
      </c>
      <c r="J99" s="9"/>
    </row>
    <row r="100" spans="1:10">
      <c r="A100" s="7" t="s">
        <v>382</v>
      </c>
      <c r="B100" s="7" t="s">
        <v>383</v>
      </c>
      <c r="C100" s="7" t="s">
        <v>74</v>
      </c>
      <c r="D100" s="9">
        <v>34.602840090400001</v>
      </c>
      <c r="E100" s="8">
        <v>2.0371586538402171E-3</v>
      </c>
      <c r="F100" s="7">
        <v>86</v>
      </c>
      <c r="G100" s="8">
        <v>8.8161456271465641E-2</v>
      </c>
      <c r="H100" s="9">
        <v>4.2625999999999999</v>
      </c>
      <c r="I100" s="9">
        <v>178.75309999999999</v>
      </c>
      <c r="J100" s="9"/>
    </row>
    <row r="101" spans="1:10">
      <c r="A101" s="7" t="s">
        <v>384</v>
      </c>
      <c r="B101" s="7" t="s">
        <v>385</v>
      </c>
      <c r="C101" s="7" t="s">
        <v>238</v>
      </c>
      <c r="D101" s="9">
        <v>34.345755670000003</v>
      </c>
      <c r="E101" s="8">
        <v>2.022023429378377E-3</v>
      </c>
      <c r="F101" s="7">
        <v>91</v>
      </c>
      <c r="G101" s="8">
        <v>0.1098948197603233</v>
      </c>
      <c r="H101" s="9">
        <v>4.1718999999999999</v>
      </c>
      <c r="I101" s="9">
        <v>31.034600000000001</v>
      </c>
      <c r="J101" s="9"/>
    </row>
  </sheetData>
  <autoFilter ref="A1:J101" xr:uid="{00000000-0009-0000-0000-000005000000}"/>
  <phoneticPr fontId="4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1" customWidth="1"/>
    <col min="2" max="2" width="8" customWidth="1"/>
    <col min="3" max="3" width="10" customWidth="1"/>
    <col min="4" max="4" width="20" customWidth="1"/>
    <col min="5" max="5" width="23" customWidth="1"/>
    <col min="6" max="6" width="8" customWidth="1"/>
    <col min="7" max="7" width="22" customWidth="1"/>
    <col min="8" max="8" width="9" customWidth="1"/>
    <col min="9" max="9" width="10" customWidth="1"/>
    <col min="10" max="10" width="20" customWidth="1"/>
  </cols>
  <sheetData>
    <row r="1" spans="1:10" ht="25" customHeight="1">
      <c r="A1" s="6" t="s">
        <v>163</v>
      </c>
      <c r="B1" s="6" t="s">
        <v>164</v>
      </c>
      <c r="C1" s="6" t="s">
        <v>165</v>
      </c>
      <c r="D1" s="6" t="s">
        <v>99</v>
      </c>
      <c r="E1" s="6" t="s">
        <v>166</v>
      </c>
      <c r="F1" s="6" t="s">
        <v>167</v>
      </c>
      <c r="G1" s="6" t="s">
        <v>168</v>
      </c>
      <c r="H1" s="6" t="s">
        <v>169</v>
      </c>
      <c r="I1" s="6" t="s">
        <v>170</v>
      </c>
      <c r="J1" s="6" t="s">
        <v>171</v>
      </c>
    </row>
    <row r="2" spans="1:10">
      <c r="A2" s="7" t="s">
        <v>178</v>
      </c>
      <c r="B2" s="7" t="s">
        <v>179</v>
      </c>
      <c r="C2" s="7" t="s">
        <v>180</v>
      </c>
      <c r="D2" s="9">
        <v>1297.14319836</v>
      </c>
      <c r="E2" s="8">
        <v>5.7984802800004287E-2</v>
      </c>
      <c r="F2" s="7">
        <v>1353</v>
      </c>
      <c r="G2" s="8">
        <v>0.1180200305381761</v>
      </c>
      <c r="H2" s="9">
        <v>22.009599999999999</v>
      </c>
      <c r="I2" s="9">
        <v>73.294399999999996</v>
      </c>
      <c r="J2" s="9">
        <v>84.801993390759606</v>
      </c>
    </row>
    <row r="3" spans="1:10">
      <c r="A3" s="7" t="s">
        <v>230</v>
      </c>
      <c r="B3" s="7" t="s">
        <v>231</v>
      </c>
      <c r="C3" s="7" t="s">
        <v>180</v>
      </c>
      <c r="D3" s="9">
        <v>1018.33983056</v>
      </c>
      <c r="E3" s="8">
        <v>4.5521754524147411E-2</v>
      </c>
      <c r="F3" s="7">
        <v>1061</v>
      </c>
      <c r="G3" s="8">
        <v>0.20925838773020039</v>
      </c>
      <c r="H3" s="9">
        <v>16.564</v>
      </c>
      <c r="I3" s="9">
        <v>68.543999999999997</v>
      </c>
      <c r="J3" s="9">
        <v>79.773525757076101</v>
      </c>
    </row>
    <row r="4" spans="1:10">
      <c r="A4" s="7" t="s">
        <v>192</v>
      </c>
      <c r="B4" s="7" t="s">
        <v>193</v>
      </c>
      <c r="C4" s="7" t="s">
        <v>194</v>
      </c>
      <c r="D4" s="9">
        <v>609.72588867479999</v>
      </c>
      <c r="E4" s="8">
        <v>2.725592321770284E-2</v>
      </c>
      <c r="F4" s="7">
        <v>818</v>
      </c>
      <c r="G4" s="8">
        <v>0.1317088667530667</v>
      </c>
      <c r="H4" s="9">
        <v>6.6797000000000004</v>
      </c>
      <c r="I4" s="9">
        <v>30.264500000000002</v>
      </c>
      <c r="J4" s="9">
        <v>91.664763530702672</v>
      </c>
    </row>
    <row r="5" spans="1:10">
      <c r="A5" s="7" t="s">
        <v>174</v>
      </c>
      <c r="B5" s="7" t="s">
        <v>175</v>
      </c>
      <c r="C5" s="7" t="s">
        <v>75</v>
      </c>
      <c r="D5" s="9">
        <v>543.43553741739993</v>
      </c>
      <c r="E5" s="8">
        <v>2.42926166605986E-2</v>
      </c>
      <c r="F5" s="7">
        <v>748</v>
      </c>
      <c r="G5" s="8">
        <v>0.1290774074398052</v>
      </c>
      <c r="H5" s="9">
        <v>15.667199999999999</v>
      </c>
      <c r="I5" s="9">
        <v>215.87860000000001</v>
      </c>
      <c r="J5" s="9">
        <v>48.142048854340104</v>
      </c>
    </row>
    <row r="6" spans="1:10">
      <c r="A6" s="7" t="s">
        <v>215</v>
      </c>
      <c r="B6" s="7" t="s">
        <v>216</v>
      </c>
      <c r="C6" s="7" t="s">
        <v>217</v>
      </c>
      <c r="D6" s="9">
        <v>538.452677763</v>
      </c>
      <c r="E6" s="8">
        <v>2.406987322347787E-2</v>
      </c>
      <c r="F6" s="7">
        <v>950</v>
      </c>
      <c r="G6" s="8">
        <v>6.2721059758940934E-2</v>
      </c>
      <c r="H6" s="9">
        <v>1.8997999999999999</v>
      </c>
      <c r="I6" s="9">
        <v>10.123799999999999</v>
      </c>
      <c r="J6" s="9">
        <v>34.593857549407502</v>
      </c>
    </row>
    <row r="7" spans="1:10">
      <c r="A7" s="7" t="s">
        <v>386</v>
      </c>
      <c r="B7" s="7" t="s">
        <v>387</v>
      </c>
      <c r="C7" s="7" t="s">
        <v>75</v>
      </c>
      <c r="D7" s="9">
        <v>511.13400456800002</v>
      </c>
      <c r="E7" s="8">
        <v>2.2848675841436631E-2</v>
      </c>
      <c r="F7" s="7">
        <v>571</v>
      </c>
      <c r="G7" s="8">
        <v>0.189217998371108</v>
      </c>
      <c r="H7" s="9">
        <v>14.1805</v>
      </c>
      <c r="I7" s="9">
        <v>56.436999999999998</v>
      </c>
      <c r="J7" s="9">
        <v>37.8246814063546</v>
      </c>
    </row>
    <row r="8" spans="1:10">
      <c r="A8" s="7" t="s">
        <v>379</v>
      </c>
      <c r="B8" s="7" t="s">
        <v>380</v>
      </c>
      <c r="C8" s="7" t="s">
        <v>381</v>
      </c>
      <c r="D8" s="9">
        <v>497.94388303800002</v>
      </c>
      <c r="E8" s="8">
        <v>2.2259051968920369E-2</v>
      </c>
      <c r="F8" s="7">
        <v>600</v>
      </c>
      <c r="G8" s="8">
        <v>0.19334083349446851</v>
      </c>
      <c r="H8" s="9">
        <v>33.981900000000003</v>
      </c>
      <c r="I8" s="9">
        <v>123.8045</v>
      </c>
      <c r="J8" s="9">
        <v>67.607792968092028</v>
      </c>
    </row>
    <row r="9" spans="1:10">
      <c r="A9" s="7" t="s">
        <v>259</v>
      </c>
      <c r="B9" s="7" t="s">
        <v>260</v>
      </c>
      <c r="C9" s="7" t="s">
        <v>180</v>
      </c>
      <c r="D9" s="9">
        <v>462.92438231599999</v>
      </c>
      <c r="E9" s="8">
        <v>2.0693612743638921E-2</v>
      </c>
      <c r="F9" s="7">
        <v>435</v>
      </c>
      <c r="G9" s="8">
        <v>0.28538129563574183</v>
      </c>
      <c r="H9" s="9">
        <v>21.009</v>
      </c>
      <c r="I9" s="9">
        <v>81.227699999999999</v>
      </c>
      <c r="J9" s="9">
        <v>69.456961081473807</v>
      </c>
    </row>
    <row r="10" spans="1:10">
      <c r="A10" s="7" t="s">
        <v>388</v>
      </c>
      <c r="B10" s="7" t="s">
        <v>389</v>
      </c>
      <c r="C10" s="7" t="s">
        <v>76</v>
      </c>
      <c r="D10" s="9">
        <v>431.78564232000002</v>
      </c>
      <c r="E10" s="8">
        <v>1.930165100773229E-2</v>
      </c>
      <c r="F10" s="7">
        <v>414</v>
      </c>
      <c r="G10" s="8">
        <v>0.22180458661911689</v>
      </c>
      <c r="H10" s="9">
        <v>27.267299999999999</v>
      </c>
      <c r="I10" s="9">
        <v>94.344200000000001</v>
      </c>
      <c r="J10" s="9">
        <v>104.543858313149</v>
      </c>
    </row>
    <row r="11" spans="1:10">
      <c r="A11" s="7" t="s">
        <v>188</v>
      </c>
      <c r="B11" s="7" t="s">
        <v>189</v>
      </c>
      <c r="C11" s="7" t="s">
        <v>73</v>
      </c>
      <c r="D11" s="9">
        <v>405.82434059159999</v>
      </c>
      <c r="E11" s="8">
        <v>1.814113074824519E-2</v>
      </c>
      <c r="F11" s="7">
        <v>631</v>
      </c>
      <c r="G11" s="8">
        <v>0.16893197870567331</v>
      </c>
      <c r="H11" s="9">
        <v>16.1601</v>
      </c>
      <c r="I11" s="9">
        <v>56.971600000000002</v>
      </c>
      <c r="J11" s="9">
        <v>42.123664694559302</v>
      </c>
    </row>
    <row r="12" spans="1:10">
      <c r="A12" s="7" t="s">
        <v>390</v>
      </c>
      <c r="B12" s="7" t="s">
        <v>391</v>
      </c>
      <c r="C12" s="7" t="s">
        <v>290</v>
      </c>
      <c r="D12" s="9">
        <v>336.13293245450001</v>
      </c>
      <c r="E12" s="8">
        <v>1.502579038891283E-2</v>
      </c>
      <c r="F12" s="7">
        <v>226</v>
      </c>
      <c r="G12" s="8">
        <v>0.25050226305874679</v>
      </c>
      <c r="H12" s="9">
        <v>10.139099999999999</v>
      </c>
      <c r="I12" s="9">
        <v>75.329899999999995</v>
      </c>
      <c r="J12" s="9">
        <v>86.901396030562168</v>
      </c>
    </row>
    <row r="13" spans="1:10">
      <c r="A13" s="7" t="s">
        <v>392</v>
      </c>
      <c r="B13" s="7" t="s">
        <v>393</v>
      </c>
      <c r="C13" s="7" t="s">
        <v>238</v>
      </c>
      <c r="D13" s="9">
        <v>334.97026494340003</v>
      </c>
      <c r="E13" s="8">
        <v>1.4973816908700061E-2</v>
      </c>
      <c r="F13" s="7">
        <v>422</v>
      </c>
      <c r="G13" s="8">
        <v>0.16854851870888271</v>
      </c>
      <c r="H13" s="9">
        <v>7.6130000000000004</v>
      </c>
      <c r="I13" s="9">
        <v>28.0306</v>
      </c>
      <c r="J13" s="9">
        <v>47.643508994690599</v>
      </c>
    </row>
    <row r="14" spans="1:10">
      <c r="A14" s="7" t="s">
        <v>186</v>
      </c>
      <c r="B14" s="7" t="s">
        <v>187</v>
      </c>
      <c r="C14" s="7" t="s">
        <v>76</v>
      </c>
      <c r="D14" s="9">
        <v>334.19025804799998</v>
      </c>
      <c r="E14" s="8">
        <v>1.4938949096056401E-2</v>
      </c>
      <c r="F14" s="7">
        <v>395</v>
      </c>
      <c r="G14" s="8">
        <v>0.1956211249548751</v>
      </c>
      <c r="H14" s="9">
        <v>14.1889</v>
      </c>
      <c r="I14" s="9">
        <v>184.09610000000001</v>
      </c>
      <c r="J14" s="9">
        <v>81.37818276423198</v>
      </c>
    </row>
    <row r="15" spans="1:10">
      <c r="A15" s="7" t="s">
        <v>394</v>
      </c>
      <c r="B15" s="7" t="s">
        <v>395</v>
      </c>
      <c r="C15" s="7" t="s">
        <v>73</v>
      </c>
      <c r="D15" s="9">
        <v>326.2204331694</v>
      </c>
      <c r="E15" s="8">
        <v>1.4582682552377589E-2</v>
      </c>
      <c r="F15" s="7">
        <v>273</v>
      </c>
      <c r="G15" s="8">
        <v>0.18140390154444569</v>
      </c>
      <c r="H15" s="9">
        <v>12.904400000000001</v>
      </c>
      <c r="I15" s="9">
        <v>48.078600000000002</v>
      </c>
      <c r="J15" s="9">
        <v>57.465115962233348</v>
      </c>
    </row>
    <row r="16" spans="1:10">
      <c r="A16" s="7" t="s">
        <v>327</v>
      </c>
      <c r="B16" s="7" t="s">
        <v>328</v>
      </c>
      <c r="C16" s="7" t="s">
        <v>75</v>
      </c>
      <c r="D16" s="9">
        <v>293.11536380550001</v>
      </c>
      <c r="E16" s="8">
        <v>1.310282210121601E-2</v>
      </c>
      <c r="F16" s="7">
        <v>364</v>
      </c>
      <c r="G16" s="8">
        <v>0.31732511629664928</v>
      </c>
      <c r="H16" s="9">
        <v>19.4057</v>
      </c>
      <c r="I16" s="9">
        <v>160.1198</v>
      </c>
      <c r="J16" s="9">
        <v>57.250103654623253</v>
      </c>
    </row>
    <row r="17" spans="1:10">
      <c r="A17" s="7" t="s">
        <v>396</v>
      </c>
      <c r="B17" s="7" t="s">
        <v>397</v>
      </c>
      <c r="C17" s="7" t="s">
        <v>76</v>
      </c>
      <c r="D17" s="9">
        <v>277.02882969810003</v>
      </c>
      <c r="E17" s="8">
        <v>1.2383723000104849E-2</v>
      </c>
      <c r="F17" s="7">
        <v>391</v>
      </c>
      <c r="G17" s="8">
        <v>0.22375339200655611</v>
      </c>
      <c r="H17" s="9">
        <v>19.735499999999998</v>
      </c>
      <c r="I17" s="9">
        <v>71.617699999999999</v>
      </c>
      <c r="J17" s="9">
        <v>62.531653279611099</v>
      </c>
    </row>
    <row r="18" spans="1:10">
      <c r="A18" s="7" t="s">
        <v>232</v>
      </c>
      <c r="B18" s="7" t="s">
        <v>233</v>
      </c>
      <c r="C18" s="7" t="s">
        <v>180</v>
      </c>
      <c r="D18" s="9">
        <v>271.93417093850002</v>
      </c>
      <c r="E18" s="8">
        <v>1.2155981927351881E-2</v>
      </c>
      <c r="F18" s="7">
        <v>229</v>
      </c>
      <c r="G18" s="8">
        <v>0.27028165205941329</v>
      </c>
      <c r="H18" s="9">
        <v>42.272599999999997</v>
      </c>
      <c r="I18" s="9">
        <v>142.96729999999999</v>
      </c>
      <c r="J18" s="9">
        <v>55.882550009086131</v>
      </c>
    </row>
    <row r="19" spans="1:10">
      <c r="A19" s="7" t="s">
        <v>398</v>
      </c>
      <c r="B19" s="7" t="s">
        <v>399</v>
      </c>
      <c r="C19" s="7" t="s">
        <v>180</v>
      </c>
      <c r="D19" s="9">
        <v>267.6562626681</v>
      </c>
      <c r="E19" s="8">
        <v>1.196475117675375E-2</v>
      </c>
      <c r="F19" s="7">
        <v>427</v>
      </c>
      <c r="G19" s="8">
        <v>0.1118824993816734</v>
      </c>
      <c r="H19" s="9">
        <v>9.9596999999999998</v>
      </c>
      <c r="I19" s="9">
        <v>38.592100000000002</v>
      </c>
      <c r="J19" s="9">
        <v>42.620959028210017</v>
      </c>
    </row>
    <row r="20" spans="1:10">
      <c r="A20" s="7" t="s">
        <v>201</v>
      </c>
      <c r="B20" s="7" t="s">
        <v>202</v>
      </c>
      <c r="C20" s="7" t="s">
        <v>76</v>
      </c>
      <c r="D20" s="9">
        <v>258.31903504220003</v>
      </c>
      <c r="E20" s="8">
        <v>1.1547359092925929E-2</v>
      </c>
      <c r="F20" s="7">
        <v>520</v>
      </c>
      <c r="G20" s="8">
        <v>7.1741383423857552E-2</v>
      </c>
      <c r="H20" s="9">
        <v>19.791799999999999</v>
      </c>
      <c r="I20" s="9">
        <v>99.495999999999995</v>
      </c>
      <c r="J20" s="9">
        <v>37.594065740127178</v>
      </c>
    </row>
    <row r="21" spans="1:10">
      <c r="A21" s="7" t="s">
        <v>400</v>
      </c>
      <c r="B21" s="7" t="s">
        <v>401</v>
      </c>
      <c r="C21" s="7" t="s">
        <v>76</v>
      </c>
      <c r="D21" s="9">
        <v>237.32310585319999</v>
      </c>
      <c r="E21" s="8">
        <v>1.0608800562791201E-2</v>
      </c>
      <c r="F21" s="7">
        <v>198</v>
      </c>
      <c r="G21" s="8">
        <v>0.16365733392622489</v>
      </c>
      <c r="H21" s="9">
        <v>39.523099999999999</v>
      </c>
      <c r="I21" s="9">
        <v>221.63800000000001</v>
      </c>
      <c r="J21" s="9">
        <v>53.975534642807098</v>
      </c>
    </row>
    <row r="22" spans="1:10">
      <c r="A22" s="7" t="s">
        <v>253</v>
      </c>
      <c r="B22" s="7" t="s">
        <v>254</v>
      </c>
      <c r="C22" s="7" t="s">
        <v>243</v>
      </c>
      <c r="D22" s="9">
        <v>222.99179682900001</v>
      </c>
      <c r="E22" s="8">
        <v>9.9681634082466573E-3</v>
      </c>
      <c r="F22" s="7">
        <v>595</v>
      </c>
      <c r="G22" s="8">
        <v>4.0868609216155989E-2</v>
      </c>
      <c r="H22" s="9">
        <v>1.9009</v>
      </c>
      <c r="I22" s="9">
        <v>14.133100000000001</v>
      </c>
      <c r="J22" s="9">
        <v>33.578498500797551</v>
      </c>
    </row>
    <row r="23" spans="1:10">
      <c r="A23" s="7" t="s">
        <v>402</v>
      </c>
      <c r="B23" s="7" t="s">
        <v>403</v>
      </c>
      <c r="C23" s="7" t="s">
        <v>404</v>
      </c>
      <c r="D23" s="9">
        <v>222.4207811</v>
      </c>
      <c r="E23" s="8">
        <v>9.9426379038276922E-3</v>
      </c>
      <c r="F23" s="7">
        <v>335</v>
      </c>
      <c r="G23" s="8">
        <v>0.119753504402608</v>
      </c>
      <c r="H23" s="9">
        <v>1.6526000000000001</v>
      </c>
      <c r="I23" s="9">
        <v>8.2713000000000001</v>
      </c>
      <c r="J23" s="9">
        <v>48.359407534278517</v>
      </c>
    </row>
    <row r="24" spans="1:10">
      <c r="A24" s="7" t="s">
        <v>282</v>
      </c>
      <c r="B24" s="7" t="s">
        <v>283</v>
      </c>
      <c r="C24" s="7" t="s">
        <v>284</v>
      </c>
      <c r="D24" s="9">
        <v>219.59443804200001</v>
      </c>
      <c r="E24" s="8">
        <v>9.8162949178948414E-3</v>
      </c>
      <c r="F24" s="7">
        <v>185</v>
      </c>
      <c r="G24" s="8">
        <v>0.21747561631910581</v>
      </c>
      <c r="H24" s="9">
        <v>11.8857</v>
      </c>
      <c r="I24" s="9">
        <v>66.385599999999997</v>
      </c>
      <c r="J24" s="9">
        <v>75.335412478275103</v>
      </c>
    </row>
    <row r="25" spans="1:10">
      <c r="A25" s="7" t="s">
        <v>405</v>
      </c>
      <c r="B25" s="7" t="s">
        <v>406</v>
      </c>
      <c r="C25" s="7" t="s">
        <v>180</v>
      </c>
      <c r="D25" s="9">
        <v>213.6002955399</v>
      </c>
      <c r="E25" s="8">
        <v>9.5483451869947927E-3</v>
      </c>
      <c r="F25" s="7">
        <v>176</v>
      </c>
      <c r="G25" s="8">
        <v>0.16892132981790109</v>
      </c>
      <c r="H25" s="9">
        <v>9.0298999999999996</v>
      </c>
      <c r="I25" s="9">
        <v>46.457099999999997</v>
      </c>
      <c r="J25" s="9">
        <v>37.477830644340429</v>
      </c>
    </row>
    <row r="26" spans="1:10">
      <c r="A26" s="7" t="s">
        <v>407</v>
      </c>
      <c r="B26" s="7" t="s">
        <v>408</v>
      </c>
      <c r="C26" s="7" t="s">
        <v>185</v>
      </c>
      <c r="D26" s="9">
        <v>212.33805251999999</v>
      </c>
      <c r="E26" s="8">
        <v>9.4919204894848164E-3</v>
      </c>
      <c r="F26" s="7">
        <v>231</v>
      </c>
      <c r="G26" s="8">
        <v>0.2981967657988055</v>
      </c>
      <c r="H26" s="9">
        <v>18.459900000000001</v>
      </c>
      <c r="I26" s="9">
        <v>501.18380000000002</v>
      </c>
      <c r="J26" s="9">
        <v>29.726758502984101</v>
      </c>
    </row>
    <row r="27" spans="1:10">
      <c r="A27" s="7" t="s">
        <v>183</v>
      </c>
      <c r="B27" s="7" t="s">
        <v>184</v>
      </c>
      <c r="C27" s="7" t="s">
        <v>185</v>
      </c>
      <c r="D27" s="9">
        <v>204.37644332350001</v>
      </c>
      <c r="E27" s="8">
        <v>9.1360212026416771E-3</v>
      </c>
      <c r="F27" s="7">
        <v>198</v>
      </c>
      <c r="G27" s="8">
        <v>0.16227733323308</v>
      </c>
      <c r="H27" s="9">
        <v>6.3559999999999999</v>
      </c>
      <c r="I27" s="9">
        <v>52.597000000000001</v>
      </c>
      <c r="J27" s="9">
        <v>34.998146032157983</v>
      </c>
    </row>
    <row r="28" spans="1:10">
      <c r="A28" s="7" t="s">
        <v>228</v>
      </c>
      <c r="B28" s="7" t="s">
        <v>229</v>
      </c>
      <c r="C28" s="7" t="s">
        <v>77</v>
      </c>
      <c r="D28" s="9">
        <v>199.80057912320001</v>
      </c>
      <c r="E28" s="8">
        <v>8.9314712473017761E-3</v>
      </c>
      <c r="F28" s="7">
        <v>230</v>
      </c>
      <c r="G28" s="8">
        <v>0.15414477147713229</v>
      </c>
      <c r="H28" s="9">
        <v>10.032299999999999</v>
      </c>
      <c r="I28" s="9">
        <v>58.165100000000002</v>
      </c>
      <c r="J28" s="9">
        <v>54.985043731554647</v>
      </c>
    </row>
    <row r="29" spans="1:10">
      <c r="A29" s="7" t="s">
        <v>347</v>
      </c>
      <c r="B29" s="7" t="s">
        <v>348</v>
      </c>
      <c r="C29" s="7" t="s">
        <v>194</v>
      </c>
      <c r="D29" s="9">
        <v>199.3876486966</v>
      </c>
      <c r="E29" s="8">
        <v>8.913012460803265E-3</v>
      </c>
      <c r="F29" s="7">
        <v>284</v>
      </c>
      <c r="G29" s="8">
        <v>0.18290510015694539</v>
      </c>
      <c r="H29" s="9">
        <v>6.3005000000000004</v>
      </c>
      <c r="I29" s="9">
        <v>46.789000000000001</v>
      </c>
      <c r="J29" s="9">
        <v>61.924308025580352</v>
      </c>
    </row>
    <row r="30" spans="1:10">
      <c r="A30" s="7" t="s">
        <v>409</v>
      </c>
      <c r="B30" s="7" t="s">
        <v>410</v>
      </c>
      <c r="C30" s="7" t="s">
        <v>75</v>
      </c>
      <c r="D30" s="9">
        <v>185.14637667</v>
      </c>
      <c r="E30" s="8">
        <v>8.2764001337081051E-3</v>
      </c>
      <c r="F30" s="7">
        <v>222</v>
      </c>
      <c r="G30" s="8">
        <v>0.18380496009938971</v>
      </c>
      <c r="H30" s="9">
        <v>19.7879</v>
      </c>
      <c r="I30" s="9">
        <v>108.75579999999999</v>
      </c>
      <c r="J30" s="9">
        <v>72.087721405755204</v>
      </c>
    </row>
    <row r="31" spans="1:10">
      <c r="A31" s="7" t="s">
        <v>241</v>
      </c>
      <c r="B31" s="7" t="s">
        <v>242</v>
      </c>
      <c r="C31" s="7" t="s">
        <v>243</v>
      </c>
      <c r="D31" s="9">
        <v>182.01024671100001</v>
      </c>
      <c r="E31" s="8">
        <v>8.1362090758066233E-3</v>
      </c>
      <c r="F31" s="7">
        <v>266</v>
      </c>
      <c r="G31" s="8">
        <v>0.16613844727740021</v>
      </c>
      <c r="H31" s="9">
        <v>2.5428999999999999</v>
      </c>
      <c r="I31" s="9">
        <v>17.902200000000001</v>
      </c>
      <c r="J31" s="9">
        <v>66.305837231234761</v>
      </c>
    </row>
    <row r="32" spans="1:10">
      <c r="A32" s="7" t="s">
        <v>411</v>
      </c>
      <c r="B32" s="7" t="s">
        <v>412</v>
      </c>
      <c r="C32" s="7" t="s">
        <v>75</v>
      </c>
      <c r="D32" s="9">
        <v>181.81259251169999</v>
      </c>
      <c r="E32" s="8">
        <v>8.1273735518771952E-3</v>
      </c>
      <c r="F32" s="7">
        <v>222</v>
      </c>
      <c r="G32" s="8">
        <v>0.20676287013294339</v>
      </c>
      <c r="H32" s="9">
        <v>8.0284999999999993</v>
      </c>
      <c r="I32" s="9">
        <v>65.3459</v>
      </c>
      <c r="J32" s="9"/>
    </row>
    <row r="33" spans="1:10">
      <c r="A33" s="7" t="s">
        <v>413</v>
      </c>
      <c r="B33" s="7" t="s">
        <v>414</v>
      </c>
      <c r="C33" s="7" t="s">
        <v>73</v>
      </c>
      <c r="D33" s="9">
        <v>173.26656138000001</v>
      </c>
      <c r="E33" s="8">
        <v>7.7453494773410611E-3</v>
      </c>
      <c r="F33" s="7">
        <v>151</v>
      </c>
      <c r="G33" s="8">
        <v>0.1087356908678131</v>
      </c>
      <c r="H33" s="9">
        <v>2.4823</v>
      </c>
      <c r="I33" s="9">
        <v>84.729200000000006</v>
      </c>
      <c r="J33" s="9"/>
    </row>
    <row r="34" spans="1:10">
      <c r="A34" s="7" t="s">
        <v>415</v>
      </c>
      <c r="B34" s="7" t="s">
        <v>416</v>
      </c>
      <c r="C34" s="7" t="s">
        <v>284</v>
      </c>
      <c r="D34" s="9">
        <v>167.81552525000001</v>
      </c>
      <c r="E34" s="8">
        <v>7.501677648777052E-3</v>
      </c>
      <c r="F34" s="7">
        <v>105</v>
      </c>
      <c r="G34" s="8">
        <v>0.3631299514379282</v>
      </c>
      <c r="H34" s="9">
        <v>13.852399999999999</v>
      </c>
      <c r="I34" s="9">
        <v>78.914199999999994</v>
      </c>
      <c r="J34" s="9"/>
    </row>
    <row r="35" spans="1:10">
      <c r="A35" s="7" t="s">
        <v>417</v>
      </c>
      <c r="B35" s="7" t="s">
        <v>418</v>
      </c>
      <c r="C35" s="7" t="s">
        <v>76</v>
      </c>
      <c r="D35" s="9">
        <v>148.13436605320001</v>
      </c>
      <c r="E35" s="8">
        <v>6.621891873124227E-3</v>
      </c>
      <c r="F35" s="7">
        <v>107</v>
      </c>
      <c r="G35" s="8">
        <v>0.25220773699672328</v>
      </c>
      <c r="H35" s="9">
        <v>56.942399999999999</v>
      </c>
      <c r="I35" s="9">
        <v>270.94540000000001</v>
      </c>
      <c r="J35" s="9"/>
    </row>
    <row r="36" spans="1:10">
      <c r="A36" s="7" t="s">
        <v>419</v>
      </c>
      <c r="B36" s="7" t="s">
        <v>420</v>
      </c>
      <c r="C36" s="7" t="s">
        <v>248</v>
      </c>
      <c r="D36" s="9">
        <v>141.01015663000001</v>
      </c>
      <c r="E36" s="8">
        <v>6.3034259712619898E-3</v>
      </c>
      <c r="F36" s="7">
        <v>320</v>
      </c>
      <c r="G36" s="8">
        <v>7.1675136993426564E-2</v>
      </c>
      <c r="H36" s="9">
        <v>10.423500000000001</v>
      </c>
      <c r="I36" s="9">
        <v>86.452699999999993</v>
      </c>
      <c r="J36" s="9"/>
    </row>
    <row r="37" spans="1:10">
      <c r="A37" s="7" t="s">
        <v>421</v>
      </c>
      <c r="B37" s="7" t="s">
        <v>422</v>
      </c>
      <c r="C37" s="7" t="s">
        <v>76</v>
      </c>
      <c r="D37" s="9">
        <v>137.66947252560001</v>
      </c>
      <c r="E37" s="8">
        <v>6.1540909485323066E-3</v>
      </c>
      <c r="F37" s="7">
        <v>178</v>
      </c>
      <c r="G37" s="8">
        <v>0.16005694979274659</v>
      </c>
      <c r="H37" s="9">
        <v>45.807000000000002</v>
      </c>
      <c r="I37" s="9">
        <v>110.3665</v>
      </c>
      <c r="J37" s="9"/>
    </row>
    <row r="38" spans="1:10">
      <c r="A38" s="7" t="s">
        <v>329</v>
      </c>
      <c r="B38" s="7" t="s">
        <v>330</v>
      </c>
      <c r="C38" s="7" t="s">
        <v>76</v>
      </c>
      <c r="D38" s="9">
        <v>122.5156149747</v>
      </c>
      <c r="E38" s="8">
        <v>5.4766842883738611E-3</v>
      </c>
      <c r="F38" s="7">
        <v>111</v>
      </c>
      <c r="G38" s="8">
        <v>0.14752099083793541</v>
      </c>
      <c r="H38" s="9">
        <v>10.3879</v>
      </c>
      <c r="I38" s="9">
        <v>101.7976</v>
      </c>
      <c r="J38" s="9"/>
    </row>
    <row r="39" spans="1:10">
      <c r="A39" s="7" t="s">
        <v>285</v>
      </c>
      <c r="B39" s="7" t="s">
        <v>286</v>
      </c>
      <c r="C39" s="7" t="s">
        <v>287</v>
      </c>
      <c r="D39" s="9">
        <v>121.80572701</v>
      </c>
      <c r="E39" s="8">
        <v>5.4449509271726707E-3</v>
      </c>
      <c r="F39" s="7">
        <v>125</v>
      </c>
      <c r="G39" s="8">
        <v>0.24764975299858211</v>
      </c>
      <c r="H39" s="9">
        <v>10.2364</v>
      </c>
      <c r="I39" s="9">
        <v>57.186599999999999</v>
      </c>
      <c r="J39" s="9"/>
    </row>
    <row r="40" spans="1:10">
      <c r="A40" s="7" t="s">
        <v>423</v>
      </c>
      <c r="B40" s="7" t="s">
        <v>424</v>
      </c>
      <c r="C40" s="7" t="s">
        <v>194</v>
      </c>
      <c r="D40" s="9">
        <v>118.22036629039999</v>
      </c>
      <c r="E40" s="8">
        <v>5.2846783878294943E-3</v>
      </c>
      <c r="F40" s="7">
        <v>312</v>
      </c>
      <c r="G40" s="8">
        <v>4.1825712852702021E-2</v>
      </c>
      <c r="H40" s="9">
        <v>3.3437000000000001</v>
      </c>
      <c r="I40" s="9">
        <v>22.355</v>
      </c>
      <c r="J40" s="9"/>
    </row>
    <row r="41" spans="1:10">
      <c r="A41" s="7" t="s">
        <v>425</v>
      </c>
      <c r="B41" s="7" t="s">
        <v>426</v>
      </c>
      <c r="C41" s="7" t="s">
        <v>73</v>
      </c>
      <c r="D41" s="9">
        <v>118.05179309259999</v>
      </c>
      <c r="E41" s="8">
        <v>5.2771428407563893E-3</v>
      </c>
      <c r="F41" s="7">
        <v>85</v>
      </c>
      <c r="G41" s="8">
        <v>0.21646893930562119</v>
      </c>
      <c r="H41" s="9">
        <v>14.601599999999999</v>
      </c>
      <c r="I41" s="9">
        <v>97.058300000000003</v>
      </c>
      <c r="J41" s="9"/>
    </row>
    <row r="42" spans="1:10">
      <c r="A42" s="7" t="s">
        <v>427</v>
      </c>
      <c r="B42" s="7" t="s">
        <v>428</v>
      </c>
      <c r="C42" s="7" t="s">
        <v>76</v>
      </c>
      <c r="D42" s="9">
        <v>117.203157085</v>
      </c>
      <c r="E42" s="8">
        <v>5.2392071744306644E-3</v>
      </c>
      <c r="F42" s="7">
        <v>80</v>
      </c>
      <c r="G42" s="8">
        <v>0.20613129090799559</v>
      </c>
      <c r="H42" s="9">
        <v>18.3505</v>
      </c>
      <c r="I42" s="9">
        <v>241.46170000000001</v>
      </c>
      <c r="J42" s="9"/>
    </row>
    <row r="43" spans="1:10">
      <c r="A43" s="7" t="s">
        <v>429</v>
      </c>
      <c r="B43" s="7" t="s">
        <v>430</v>
      </c>
      <c r="C43" s="7" t="s">
        <v>305</v>
      </c>
      <c r="D43" s="9">
        <v>116.8725087362</v>
      </c>
      <c r="E43" s="8">
        <v>5.224426555509365E-3</v>
      </c>
      <c r="F43" s="7">
        <v>75</v>
      </c>
      <c r="G43" s="8">
        <v>0.2764436426905445</v>
      </c>
      <c r="H43" s="9">
        <v>8.4238</v>
      </c>
      <c r="I43" s="9">
        <v>49.509</v>
      </c>
      <c r="J43" s="9"/>
    </row>
    <row r="44" spans="1:10">
      <c r="A44" s="7" t="s">
        <v>431</v>
      </c>
      <c r="B44" s="7" t="s">
        <v>432</v>
      </c>
      <c r="C44" s="7" t="s">
        <v>73</v>
      </c>
      <c r="D44" s="9">
        <v>112.74807167119999</v>
      </c>
      <c r="E44" s="8">
        <v>5.0400562637964519E-3</v>
      </c>
      <c r="F44" s="7">
        <v>115</v>
      </c>
      <c r="G44" s="8">
        <v>0.1055401112697489</v>
      </c>
      <c r="H44" s="9">
        <v>25.420100000000001</v>
      </c>
      <c r="I44" s="9">
        <v>127.78149999999999</v>
      </c>
      <c r="J44" s="9"/>
    </row>
    <row r="45" spans="1:10">
      <c r="A45" s="7" t="s">
        <v>433</v>
      </c>
      <c r="B45" s="7" t="s">
        <v>434</v>
      </c>
      <c r="C45" s="7" t="s">
        <v>248</v>
      </c>
      <c r="D45" s="9">
        <v>111.9068446898</v>
      </c>
      <c r="E45" s="8">
        <v>5.0024517952318454E-3</v>
      </c>
      <c r="F45" s="7">
        <v>101</v>
      </c>
      <c r="G45" s="8">
        <v>0.1502565808461726</v>
      </c>
      <c r="H45" s="9">
        <v>16.270900000000001</v>
      </c>
      <c r="I45" s="9">
        <v>315.05279999999999</v>
      </c>
      <c r="J45" s="9"/>
    </row>
    <row r="46" spans="1:10">
      <c r="A46" s="7" t="s">
        <v>435</v>
      </c>
      <c r="B46" s="7" t="s">
        <v>436</v>
      </c>
      <c r="C46" s="7" t="s">
        <v>180</v>
      </c>
      <c r="D46" s="9">
        <v>111.48777344</v>
      </c>
      <c r="E46" s="8">
        <v>4.9837185020923311E-3</v>
      </c>
      <c r="F46" s="7">
        <v>76</v>
      </c>
      <c r="G46" s="8">
        <v>0.36532639342918333</v>
      </c>
      <c r="H46" s="9">
        <v>13.075200000000001</v>
      </c>
      <c r="I46" s="9">
        <v>67.16</v>
      </c>
      <c r="J46" s="9"/>
    </row>
    <row r="47" spans="1:10">
      <c r="A47" s="7" t="s">
        <v>377</v>
      </c>
      <c r="B47" s="7" t="s">
        <v>378</v>
      </c>
      <c r="C47" s="7" t="s">
        <v>185</v>
      </c>
      <c r="D47" s="9">
        <v>110.83778525300001</v>
      </c>
      <c r="E47" s="8">
        <v>4.9546627764845662E-3</v>
      </c>
      <c r="F47" s="7">
        <v>155</v>
      </c>
      <c r="G47" s="8">
        <v>0.1859681525498561</v>
      </c>
      <c r="H47" s="9">
        <v>11.5769</v>
      </c>
      <c r="I47" s="9">
        <v>156.97219999999999</v>
      </c>
      <c r="J47" s="9"/>
    </row>
    <row r="48" spans="1:10">
      <c r="A48" s="7" t="s">
        <v>437</v>
      </c>
      <c r="B48" s="7" t="s">
        <v>438</v>
      </c>
      <c r="C48" s="7" t="s">
        <v>248</v>
      </c>
      <c r="D48" s="9">
        <v>106.547975417</v>
      </c>
      <c r="E48" s="8">
        <v>4.762900002949255E-3</v>
      </c>
      <c r="F48" s="7">
        <v>74</v>
      </c>
      <c r="G48" s="8">
        <v>0.23930124196959879</v>
      </c>
      <c r="H48" s="9">
        <v>19.993400000000001</v>
      </c>
      <c r="I48" s="9">
        <v>162.02950000000001</v>
      </c>
      <c r="J48" s="9"/>
    </row>
    <row r="49" spans="1:10">
      <c r="A49" s="7" t="s">
        <v>439</v>
      </c>
      <c r="B49" s="7" t="s">
        <v>440</v>
      </c>
      <c r="C49" s="7" t="s">
        <v>248</v>
      </c>
      <c r="D49" s="9">
        <v>105.9805916032</v>
      </c>
      <c r="E49" s="8">
        <v>4.7375368521446991E-3</v>
      </c>
      <c r="F49" s="7">
        <v>151</v>
      </c>
      <c r="G49" s="8">
        <v>0.14341182501822219</v>
      </c>
      <c r="H49" s="9">
        <v>29.8262</v>
      </c>
      <c r="I49" s="9">
        <v>245.9298</v>
      </c>
      <c r="J49" s="9"/>
    </row>
    <row r="50" spans="1:10">
      <c r="A50" s="7" t="s">
        <v>441</v>
      </c>
      <c r="B50" s="7" t="s">
        <v>442</v>
      </c>
      <c r="C50" s="7" t="s">
        <v>404</v>
      </c>
      <c r="D50" s="9">
        <v>102.6859218812</v>
      </c>
      <c r="E50" s="8">
        <v>4.5902587610574157E-3</v>
      </c>
      <c r="F50" s="7">
        <v>193</v>
      </c>
      <c r="G50" s="8">
        <v>9.1125430836081295E-2</v>
      </c>
      <c r="H50" s="9">
        <v>1.1385000000000001</v>
      </c>
      <c r="I50" s="9">
        <v>5.7263999999999999</v>
      </c>
      <c r="J50" s="9"/>
    </row>
    <row r="51" spans="1:10">
      <c r="A51" s="7" t="s">
        <v>443</v>
      </c>
      <c r="B51" s="7" t="s">
        <v>444</v>
      </c>
      <c r="C51" s="7" t="s">
        <v>76</v>
      </c>
      <c r="D51" s="9">
        <v>102.0791779396</v>
      </c>
      <c r="E51" s="8">
        <v>4.5631361366253132E-3</v>
      </c>
      <c r="F51" s="7">
        <v>101</v>
      </c>
      <c r="G51" s="8">
        <v>0.26449521943340282</v>
      </c>
      <c r="H51" s="9">
        <v>13.7674</v>
      </c>
      <c r="I51" s="9">
        <v>115.244</v>
      </c>
      <c r="J51" s="9"/>
    </row>
    <row r="52" spans="1:10">
      <c r="A52" s="7" t="s">
        <v>445</v>
      </c>
      <c r="B52" s="7" t="s">
        <v>446</v>
      </c>
      <c r="C52" s="7" t="s">
        <v>73</v>
      </c>
      <c r="D52" s="9">
        <v>101.9020620413</v>
      </c>
      <c r="E52" s="8">
        <v>4.5552187143633339E-3</v>
      </c>
      <c r="F52" s="7">
        <v>38</v>
      </c>
      <c r="G52" s="8">
        <v>0.16830444687321519</v>
      </c>
      <c r="H52" s="9">
        <v>4.3289</v>
      </c>
      <c r="I52" s="9">
        <v>116.6833</v>
      </c>
      <c r="J52" s="9"/>
    </row>
    <row r="53" spans="1:10">
      <c r="A53" s="7" t="s">
        <v>447</v>
      </c>
      <c r="B53" s="7" t="s">
        <v>448</v>
      </c>
      <c r="C53" s="7" t="s">
        <v>243</v>
      </c>
      <c r="D53" s="9">
        <v>99.369318151000002</v>
      </c>
      <c r="E53" s="8">
        <v>4.4420001774989086E-3</v>
      </c>
      <c r="F53" s="7">
        <v>335</v>
      </c>
      <c r="G53" s="8">
        <v>3.1556048927911078E-2</v>
      </c>
      <c r="H53" s="9">
        <v>1.0448</v>
      </c>
      <c r="I53" s="9">
        <v>8.3064</v>
      </c>
      <c r="J53" s="9"/>
    </row>
    <row r="54" spans="1:10">
      <c r="A54" s="7" t="s">
        <v>449</v>
      </c>
      <c r="B54" s="7" t="s">
        <v>450</v>
      </c>
      <c r="C54" s="7" t="s">
        <v>451</v>
      </c>
      <c r="D54" s="9">
        <v>99.35869601600001</v>
      </c>
      <c r="E54" s="8">
        <v>4.4415253475772239E-3</v>
      </c>
      <c r="F54" s="7">
        <v>95</v>
      </c>
      <c r="G54" s="8">
        <v>0.1663001812080907</v>
      </c>
      <c r="H54" s="9">
        <v>10.0037</v>
      </c>
      <c r="I54" s="9">
        <v>50.040100000000002</v>
      </c>
      <c r="J54" s="9"/>
    </row>
    <row r="55" spans="1:10">
      <c r="A55" s="7" t="s">
        <v>452</v>
      </c>
      <c r="B55" s="7" t="s">
        <v>453</v>
      </c>
      <c r="C55" s="7" t="s">
        <v>248</v>
      </c>
      <c r="D55" s="9">
        <v>99.227790553999995</v>
      </c>
      <c r="E55" s="8">
        <v>4.4356736209451063E-3</v>
      </c>
      <c r="F55" s="7">
        <v>152</v>
      </c>
      <c r="G55" s="8">
        <v>0.11427717193842279</v>
      </c>
      <c r="H55" s="9">
        <v>28.993400000000001</v>
      </c>
      <c r="I55" s="9">
        <v>107.02849999999999</v>
      </c>
      <c r="J55" s="9"/>
    </row>
    <row r="56" spans="1:10">
      <c r="A56" s="7" t="s">
        <v>276</v>
      </c>
      <c r="B56" s="7" t="s">
        <v>277</v>
      </c>
      <c r="C56" s="7" t="s">
        <v>269</v>
      </c>
      <c r="D56" s="9">
        <v>96.509260776000005</v>
      </c>
      <c r="E56" s="8">
        <v>4.3141500965704904E-3</v>
      </c>
      <c r="F56" s="7">
        <v>151</v>
      </c>
      <c r="G56" s="8">
        <v>6.2139021837007737E-2</v>
      </c>
      <c r="H56" s="9">
        <v>13.406700000000001</v>
      </c>
      <c r="I56" s="9">
        <v>221.1474</v>
      </c>
      <c r="J56" s="9"/>
    </row>
    <row r="57" spans="1:10">
      <c r="A57" s="7" t="s">
        <v>209</v>
      </c>
      <c r="B57" s="7" t="s">
        <v>210</v>
      </c>
      <c r="C57" s="7" t="s">
        <v>73</v>
      </c>
      <c r="D57" s="9">
        <v>95.907850574999998</v>
      </c>
      <c r="E57" s="8">
        <v>4.2872659006305304E-3</v>
      </c>
      <c r="F57" s="7">
        <v>48</v>
      </c>
      <c r="G57" s="8">
        <v>0.14227769847668001</v>
      </c>
      <c r="H57" s="9">
        <v>8.2713000000000001</v>
      </c>
      <c r="I57" s="9">
        <v>104.422</v>
      </c>
      <c r="J57" s="9"/>
    </row>
    <row r="58" spans="1:10">
      <c r="A58" s="7" t="s">
        <v>454</v>
      </c>
      <c r="B58" s="7" t="s">
        <v>455</v>
      </c>
      <c r="C58" s="7" t="s">
        <v>243</v>
      </c>
      <c r="D58" s="9">
        <v>95.348604348799995</v>
      </c>
      <c r="E58" s="8">
        <v>4.2622665156868689E-3</v>
      </c>
      <c r="F58" s="7">
        <v>308</v>
      </c>
      <c r="G58" s="8">
        <v>5.731960374814022E-2</v>
      </c>
      <c r="H58" s="9">
        <v>1.5712999999999999</v>
      </c>
      <c r="I58" s="9">
        <v>15.9793</v>
      </c>
      <c r="J58" s="9"/>
    </row>
    <row r="59" spans="1:10">
      <c r="A59" s="7" t="s">
        <v>456</v>
      </c>
      <c r="B59" s="7" t="s">
        <v>457</v>
      </c>
      <c r="C59" s="7" t="s">
        <v>243</v>
      </c>
      <c r="D59" s="9">
        <v>91.584432035599988</v>
      </c>
      <c r="E59" s="8">
        <v>4.0940007532312712E-3</v>
      </c>
      <c r="F59" s="7">
        <v>20</v>
      </c>
      <c r="G59" s="8">
        <v>0.1836581048615149</v>
      </c>
      <c r="H59" s="9">
        <v>1.0155000000000001</v>
      </c>
      <c r="I59" s="9">
        <v>9.0357000000000003</v>
      </c>
      <c r="J59" s="9"/>
    </row>
    <row r="60" spans="1:10">
      <c r="A60" s="7" t="s">
        <v>458</v>
      </c>
      <c r="B60" s="7" t="s">
        <v>459</v>
      </c>
      <c r="C60" s="7" t="s">
        <v>194</v>
      </c>
      <c r="D60" s="9">
        <v>91.499876364500011</v>
      </c>
      <c r="E60" s="8">
        <v>4.0902209516484132E-3</v>
      </c>
      <c r="F60" s="7">
        <v>80</v>
      </c>
      <c r="G60" s="8">
        <v>0.2177440953487742</v>
      </c>
      <c r="H60" s="9">
        <v>9.5290999999999997</v>
      </c>
      <c r="I60" s="9">
        <v>62.8279</v>
      </c>
      <c r="J60" s="9"/>
    </row>
    <row r="61" spans="1:10">
      <c r="A61" s="7" t="s">
        <v>341</v>
      </c>
      <c r="B61" s="7" t="s">
        <v>342</v>
      </c>
      <c r="C61" s="7" t="s">
        <v>269</v>
      </c>
      <c r="D61" s="9">
        <v>89.8867198656</v>
      </c>
      <c r="E61" s="8">
        <v>4.0181097448113226E-3</v>
      </c>
      <c r="F61" s="7">
        <v>114</v>
      </c>
      <c r="G61" s="8">
        <v>0.13734119045264889</v>
      </c>
      <c r="H61" s="9">
        <v>7.1658999999999997</v>
      </c>
      <c r="I61" s="9">
        <v>66.144900000000007</v>
      </c>
      <c r="J61" s="9"/>
    </row>
    <row r="62" spans="1:10">
      <c r="A62" s="7" t="s">
        <v>460</v>
      </c>
      <c r="B62" s="7" t="s">
        <v>461</v>
      </c>
      <c r="C62" s="7" t="s">
        <v>77</v>
      </c>
      <c r="D62" s="9">
        <v>86.083372830000002</v>
      </c>
      <c r="E62" s="8">
        <v>3.8480927967071551E-3</v>
      </c>
      <c r="F62" s="7">
        <v>89</v>
      </c>
      <c r="G62" s="8">
        <v>0.3439252190681451</v>
      </c>
      <c r="H62" s="9">
        <v>7.0187999999999997</v>
      </c>
      <c r="I62" s="9">
        <v>67.273399999999995</v>
      </c>
      <c r="J62" s="9"/>
    </row>
    <row r="63" spans="1:10">
      <c r="A63" s="7" t="s">
        <v>239</v>
      </c>
      <c r="B63" s="7" t="s">
        <v>240</v>
      </c>
      <c r="C63" s="7" t="s">
        <v>77</v>
      </c>
      <c r="D63" s="9">
        <v>85.558327461999994</v>
      </c>
      <c r="E63" s="8">
        <v>3.824622256089105E-3</v>
      </c>
      <c r="F63" s="7">
        <v>100</v>
      </c>
      <c r="G63" s="8">
        <v>0.20875491026329129</v>
      </c>
      <c r="H63" s="9">
        <v>5.2938999999999998</v>
      </c>
      <c r="I63" s="9">
        <v>43.260100000000001</v>
      </c>
      <c r="J63" s="9"/>
    </row>
    <row r="64" spans="1:10">
      <c r="A64" s="7" t="s">
        <v>462</v>
      </c>
      <c r="B64" s="7" t="s">
        <v>463</v>
      </c>
      <c r="C64" s="7" t="s">
        <v>324</v>
      </c>
      <c r="D64" s="9">
        <v>84.465373495099996</v>
      </c>
      <c r="E64" s="8">
        <v>3.7757651057603639E-3</v>
      </c>
      <c r="F64" s="7">
        <v>136</v>
      </c>
      <c r="G64" s="8">
        <v>0.207661107052558</v>
      </c>
      <c r="H64" s="9">
        <v>9.0760000000000005</v>
      </c>
      <c r="I64" s="9">
        <v>63.426000000000002</v>
      </c>
      <c r="J64" s="9"/>
    </row>
    <row r="65" spans="1:10">
      <c r="A65" s="7" t="s">
        <v>464</v>
      </c>
      <c r="B65" s="7" t="s">
        <v>465</v>
      </c>
      <c r="C65" s="7" t="s">
        <v>381</v>
      </c>
      <c r="D65" s="9">
        <v>84.007981460099998</v>
      </c>
      <c r="E65" s="8">
        <v>3.7553187996121301E-3</v>
      </c>
      <c r="F65" s="7">
        <v>25</v>
      </c>
      <c r="G65" s="8">
        <v>0.22922370943974471</v>
      </c>
      <c r="H65" s="9">
        <v>14.3339</v>
      </c>
      <c r="I65" s="9">
        <v>50.7209</v>
      </c>
      <c r="J65" s="9"/>
    </row>
    <row r="66" spans="1:10">
      <c r="A66" s="7" t="s">
        <v>466</v>
      </c>
      <c r="B66" s="7" t="s">
        <v>467</v>
      </c>
      <c r="C66" s="7" t="s">
        <v>238</v>
      </c>
      <c r="D66" s="9">
        <v>81.629352145600009</v>
      </c>
      <c r="E66" s="8">
        <v>3.6489894815306938E-3</v>
      </c>
      <c r="F66" s="7">
        <v>42</v>
      </c>
      <c r="G66" s="8">
        <v>0.22596916433038811</v>
      </c>
      <c r="H66" s="9">
        <v>14.495699999999999</v>
      </c>
      <c r="I66" s="9">
        <v>99.966399999999993</v>
      </c>
      <c r="J66" s="9"/>
    </row>
    <row r="67" spans="1:10">
      <c r="A67" s="7" t="s">
        <v>468</v>
      </c>
      <c r="B67" s="7" t="s">
        <v>469</v>
      </c>
      <c r="C67" s="7" t="s">
        <v>180</v>
      </c>
      <c r="D67" s="9">
        <v>77.101781450800004</v>
      </c>
      <c r="E67" s="8">
        <v>3.446598339031564E-3</v>
      </c>
      <c r="F67" s="7">
        <v>51</v>
      </c>
      <c r="G67" s="8">
        <v>0.18862752833559029</v>
      </c>
      <c r="H67" s="9">
        <v>7.9153000000000002</v>
      </c>
      <c r="I67" s="9">
        <v>27.619</v>
      </c>
      <c r="J67" s="9"/>
    </row>
    <row r="68" spans="1:10">
      <c r="A68" s="7" t="s">
        <v>470</v>
      </c>
      <c r="B68" s="7" t="s">
        <v>471</v>
      </c>
      <c r="C68" s="7" t="s">
        <v>77</v>
      </c>
      <c r="D68" s="9">
        <v>76.446640838100009</v>
      </c>
      <c r="E68" s="8">
        <v>3.4173122900573931E-3</v>
      </c>
      <c r="F68" s="7">
        <v>40</v>
      </c>
      <c r="G68" s="8">
        <v>0.23908068121697201</v>
      </c>
      <c r="H68" s="9">
        <v>11.1891</v>
      </c>
      <c r="I68" s="9">
        <v>97.400199999999998</v>
      </c>
      <c r="J68" s="9"/>
    </row>
    <row r="69" spans="1:10">
      <c r="A69" s="7" t="s">
        <v>472</v>
      </c>
      <c r="B69" s="7" t="s">
        <v>473</v>
      </c>
      <c r="C69" s="7" t="s">
        <v>73</v>
      </c>
      <c r="D69" s="9">
        <v>74.633296197999996</v>
      </c>
      <c r="E69" s="8">
        <v>3.3362522872006678E-3</v>
      </c>
      <c r="F69" s="7">
        <v>25</v>
      </c>
      <c r="G69" s="8">
        <v>0.32762817025785163</v>
      </c>
      <c r="H69" s="9">
        <v>33.233600000000003</v>
      </c>
      <c r="I69" s="9">
        <v>160.25569999999999</v>
      </c>
      <c r="J69" s="9"/>
    </row>
    <row r="70" spans="1:10">
      <c r="A70" s="7" t="s">
        <v>474</v>
      </c>
      <c r="B70" s="7" t="s">
        <v>475</v>
      </c>
      <c r="C70" s="7" t="s">
        <v>238</v>
      </c>
      <c r="D70" s="9">
        <v>73.1250566824</v>
      </c>
      <c r="E70" s="8">
        <v>3.2688310718731609E-3</v>
      </c>
      <c r="F70" s="7">
        <v>108</v>
      </c>
      <c r="G70" s="8">
        <v>0.15452190665254881</v>
      </c>
      <c r="H70" s="9">
        <v>16.103200000000001</v>
      </c>
      <c r="I70" s="9">
        <v>114.5711</v>
      </c>
      <c r="J70" s="9"/>
    </row>
    <row r="71" spans="1:10">
      <c r="A71" s="7" t="s">
        <v>476</v>
      </c>
      <c r="B71" s="7" t="s">
        <v>477</v>
      </c>
      <c r="C71" s="7" t="s">
        <v>73</v>
      </c>
      <c r="D71" s="9">
        <v>71.700838935600004</v>
      </c>
      <c r="E71" s="8">
        <v>3.2051657916659531E-3</v>
      </c>
      <c r="F71" s="7">
        <v>56</v>
      </c>
      <c r="G71" s="8">
        <v>0.1335729399944306</v>
      </c>
      <c r="H71" s="9">
        <v>22.729099999999999</v>
      </c>
      <c r="I71" s="9">
        <v>134.59370000000001</v>
      </c>
      <c r="J71" s="9"/>
    </row>
    <row r="72" spans="1:10">
      <c r="A72" s="7" t="s">
        <v>478</v>
      </c>
      <c r="B72" s="7" t="s">
        <v>479</v>
      </c>
      <c r="C72" s="7" t="s">
        <v>248</v>
      </c>
      <c r="D72" s="9">
        <v>70.990099271899993</v>
      </c>
      <c r="E72" s="8">
        <v>3.1733943578767681E-3</v>
      </c>
      <c r="F72" s="7">
        <v>62</v>
      </c>
      <c r="G72" s="8">
        <v>9.9453319817926877E-2</v>
      </c>
      <c r="H72" s="9">
        <v>22.048100000000002</v>
      </c>
      <c r="I72" s="9">
        <v>196.40459999999999</v>
      </c>
      <c r="J72" s="9"/>
    </row>
    <row r="73" spans="1:10">
      <c r="A73" s="7" t="s">
        <v>190</v>
      </c>
      <c r="B73" s="7" t="s">
        <v>191</v>
      </c>
      <c r="C73" s="7" t="s">
        <v>73</v>
      </c>
      <c r="D73" s="9">
        <v>66.066293442800003</v>
      </c>
      <c r="E73" s="8">
        <v>2.9532907406455752E-3</v>
      </c>
      <c r="F73" s="7">
        <v>52</v>
      </c>
      <c r="G73" s="8">
        <v>0.17048417832901469</v>
      </c>
      <c r="H73" s="9">
        <v>15.862399999999999</v>
      </c>
      <c r="I73" s="9">
        <v>240.4419</v>
      </c>
      <c r="J73" s="9"/>
    </row>
    <row r="74" spans="1:10">
      <c r="A74" s="7" t="s">
        <v>291</v>
      </c>
      <c r="B74" s="7" t="s">
        <v>292</v>
      </c>
      <c r="C74" s="7" t="s">
        <v>77</v>
      </c>
      <c r="D74" s="9">
        <v>64.662545273999996</v>
      </c>
      <c r="E74" s="8">
        <v>2.8905404900551649E-3</v>
      </c>
      <c r="F74" s="7">
        <v>101</v>
      </c>
      <c r="G74" s="8">
        <v>0.19782999641160889</v>
      </c>
      <c r="H74" s="9">
        <v>16.5794</v>
      </c>
      <c r="I74" s="9">
        <v>122.8156</v>
      </c>
      <c r="J74" s="9"/>
    </row>
    <row r="75" spans="1:10">
      <c r="A75" s="7" t="s">
        <v>363</v>
      </c>
      <c r="B75" s="7" t="s">
        <v>364</v>
      </c>
      <c r="C75" s="7" t="s">
        <v>217</v>
      </c>
      <c r="D75" s="9">
        <v>64.209431424000002</v>
      </c>
      <c r="E75" s="8">
        <v>2.8702854270278759E-3</v>
      </c>
      <c r="F75" s="7">
        <v>198</v>
      </c>
      <c r="G75" s="8">
        <v>5.3461625991381247E-2</v>
      </c>
      <c r="H75" s="9">
        <v>1.8575999999999999</v>
      </c>
      <c r="I75" s="9">
        <v>15.3886</v>
      </c>
      <c r="J75" s="9"/>
    </row>
    <row r="76" spans="1:10">
      <c r="A76" s="7" t="s">
        <v>480</v>
      </c>
      <c r="B76" s="7" t="s">
        <v>481</v>
      </c>
      <c r="C76" s="7" t="s">
        <v>76</v>
      </c>
      <c r="D76" s="9">
        <v>63.359702405999997</v>
      </c>
      <c r="E76" s="8">
        <v>2.8323009010291539E-3</v>
      </c>
      <c r="F76" s="7">
        <v>40</v>
      </c>
      <c r="G76" s="8">
        <v>0.24946955762364731</v>
      </c>
      <c r="H76" s="9">
        <v>29.1065</v>
      </c>
      <c r="I76" s="9">
        <v>95.2393</v>
      </c>
      <c r="J76" s="9"/>
    </row>
    <row r="77" spans="1:10">
      <c r="A77" s="7" t="s">
        <v>482</v>
      </c>
      <c r="B77" s="7" t="s">
        <v>483</v>
      </c>
      <c r="C77" s="7" t="s">
        <v>73</v>
      </c>
      <c r="D77" s="9">
        <v>63.159585845400002</v>
      </c>
      <c r="E77" s="8">
        <v>2.8233553048003981E-3</v>
      </c>
      <c r="F77" s="7">
        <v>22</v>
      </c>
      <c r="G77" s="8">
        <v>0.13892349593530731</v>
      </c>
      <c r="H77" s="9">
        <v>5.0891999999999999</v>
      </c>
      <c r="I77" s="9">
        <v>64.890299999999996</v>
      </c>
      <c r="J77" s="9"/>
    </row>
    <row r="78" spans="1:10">
      <c r="A78" s="7" t="s">
        <v>484</v>
      </c>
      <c r="B78" s="7" t="s">
        <v>485</v>
      </c>
      <c r="C78" s="7" t="s">
        <v>238</v>
      </c>
      <c r="D78" s="9">
        <v>62.606364749999997</v>
      </c>
      <c r="E78" s="8">
        <v>2.7986252548243208E-3</v>
      </c>
      <c r="F78" s="7">
        <v>117</v>
      </c>
      <c r="G78" s="8">
        <v>0.1371665428049067</v>
      </c>
      <c r="H78" s="9">
        <v>25.4237</v>
      </c>
      <c r="I78" s="9">
        <v>89.725800000000007</v>
      </c>
      <c r="J78" s="9"/>
    </row>
    <row r="79" spans="1:10">
      <c r="A79" s="7" t="s">
        <v>331</v>
      </c>
      <c r="B79" s="7" t="s">
        <v>332</v>
      </c>
      <c r="C79" s="7" t="s">
        <v>73</v>
      </c>
      <c r="D79" s="9">
        <v>61.545800326800013</v>
      </c>
      <c r="E79" s="8">
        <v>2.7512159795695119E-3</v>
      </c>
      <c r="F79" s="7">
        <v>38</v>
      </c>
      <c r="G79" s="8">
        <v>9.7355254811514233E-2</v>
      </c>
      <c r="H79" s="9">
        <v>4.3038999999999996</v>
      </c>
      <c r="I79" s="9">
        <v>98.478800000000007</v>
      </c>
      <c r="J79" s="9"/>
    </row>
    <row r="80" spans="1:10">
      <c r="A80" s="7" t="s">
        <v>486</v>
      </c>
      <c r="B80" s="7" t="s">
        <v>487</v>
      </c>
      <c r="C80" s="7" t="s">
        <v>76</v>
      </c>
      <c r="D80" s="9">
        <v>60.088489582000001</v>
      </c>
      <c r="E80" s="8">
        <v>2.6860713785243902E-3</v>
      </c>
      <c r="F80" s="7">
        <v>23</v>
      </c>
      <c r="G80" s="8">
        <v>0.20007994286200589</v>
      </c>
      <c r="H80" s="9">
        <v>9.6541999999999994</v>
      </c>
      <c r="I80" s="9"/>
      <c r="J80" s="9"/>
    </row>
    <row r="81" spans="1:10">
      <c r="A81" s="7" t="s">
        <v>218</v>
      </c>
      <c r="B81" s="7" t="s">
        <v>219</v>
      </c>
      <c r="C81" s="7" t="s">
        <v>75</v>
      </c>
      <c r="D81" s="9">
        <v>60.075816510400003</v>
      </c>
      <c r="E81" s="8">
        <v>2.685504867780992E-3</v>
      </c>
      <c r="F81" s="7">
        <v>174</v>
      </c>
      <c r="G81" s="8">
        <v>9.2317717485715253E-2</v>
      </c>
      <c r="H81" s="9">
        <v>17.894500000000001</v>
      </c>
      <c r="I81" s="9">
        <v>113.1446</v>
      </c>
      <c r="J81" s="9"/>
    </row>
    <row r="82" spans="1:10">
      <c r="A82" s="7" t="s">
        <v>488</v>
      </c>
      <c r="B82" s="7" t="s">
        <v>489</v>
      </c>
      <c r="C82" s="7" t="s">
        <v>180</v>
      </c>
      <c r="D82" s="9">
        <v>57.134146557299992</v>
      </c>
      <c r="E82" s="8">
        <v>2.5540065472032338E-3</v>
      </c>
      <c r="F82" s="7">
        <v>54</v>
      </c>
      <c r="G82" s="8">
        <v>0.23917893670255369</v>
      </c>
      <c r="H82" s="9">
        <v>24.3323</v>
      </c>
      <c r="I82" s="9">
        <v>163.87260000000001</v>
      </c>
      <c r="J82" s="9"/>
    </row>
    <row r="83" spans="1:10">
      <c r="A83" s="7" t="s">
        <v>490</v>
      </c>
      <c r="B83" s="7" t="s">
        <v>491</v>
      </c>
      <c r="C83" s="7" t="s">
        <v>180</v>
      </c>
      <c r="D83" s="9">
        <v>55.633335778800003</v>
      </c>
      <c r="E83" s="8">
        <v>2.4869174107520942E-3</v>
      </c>
      <c r="F83" s="7">
        <v>56</v>
      </c>
      <c r="G83" s="8">
        <v>0.16544517479425161</v>
      </c>
      <c r="H83" s="9">
        <v>6.1025</v>
      </c>
      <c r="I83" s="9">
        <v>81.867400000000004</v>
      </c>
      <c r="J83" s="9"/>
    </row>
    <row r="84" spans="1:10">
      <c r="A84" s="7" t="s">
        <v>492</v>
      </c>
      <c r="B84" s="7" t="s">
        <v>493</v>
      </c>
      <c r="C84" s="7" t="s">
        <v>73</v>
      </c>
      <c r="D84" s="9">
        <v>54.881289190899999</v>
      </c>
      <c r="E84" s="8">
        <v>2.4532994777814458E-3</v>
      </c>
      <c r="F84" s="7">
        <v>70</v>
      </c>
      <c r="G84" s="8">
        <v>0.18848035237772021</v>
      </c>
      <c r="H84" s="9">
        <v>7.1890999999999998</v>
      </c>
      <c r="I84" s="9">
        <v>63.119900000000001</v>
      </c>
      <c r="J84" s="9"/>
    </row>
    <row r="85" spans="1:10">
      <c r="A85" s="7" t="s">
        <v>494</v>
      </c>
      <c r="B85" s="7" t="s">
        <v>495</v>
      </c>
      <c r="C85" s="7" t="s">
        <v>73</v>
      </c>
      <c r="D85" s="9">
        <v>54.078110256499997</v>
      </c>
      <c r="E85" s="8">
        <v>2.4173958303019831E-3</v>
      </c>
      <c r="F85" s="7">
        <v>48</v>
      </c>
      <c r="G85" s="8">
        <v>0.1471910722347797</v>
      </c>
      <c r="H85" s="9">
        <v>7.6458000000000004</v>
      </c>
      <c r="I85" s="9">
        <v>65.871399999999994</v>
      </c>
      <c r="J85" s="9"/>
    </row>
    <row r="86" spans="1:10">
      <c r="A86" s="7" t="s">
        <v>496</v>
      </c>
      <c r="B86" s="7" t="s">
        <v>497</v>
      </c>
      <c r="C86" s="7" t="s">
        <v>180</v>
      </c>
      <c r="D86" s="9">
        <v>53.888228906599998</v>
      </c>
      <c r="E86" s="8">
        <v>2.4089077677324289E-3</v>
      </c>
      <c r="F86" s="7">
        <v>48</v>
      </c>
      <c r="G86" s="8">
        <v>0.22950488889794471</v>
      </c>
      <c r="H86" s="9">
        <v>13.3123</v>
      </c>
      <c r="I86" s="9">
        <v>89.617000000000004</v>
      </c>
      <c r="J86" s="9"/>
    </row>
    <row r="87" spans="1:10">
      <c r="A87" s="7" t="s">
        <v>498</v>
      </c>
      <c r="B87" s="7" t="s">
        <v>499</v>
      </c>
      <c r="C87" s="7" t="s">
        <v>180</v>
      </c>
      <c r="D87" s="9">
        <v>53.794656214200003</v>
      </c>
      <c r="E87" s="8">
        <v>2.4047248879061011E-3</v>
      </c>
      <c r="F87" s="7">
        <v>48</v>
      </c>
      <c r="G87" s="8">
        <v>0.22017184582036381</v>
      </c>
      <c r="H87" s="9">
        <v>18.8141</v>
      </c>
      <c r="I87" s="9">
        <v>129.20169999999999</v>
      </c>
      <c r="J87" s="9"/>
    </row>
    <row r="88" spans="1:10">
      <c r="A88" s="7" t="s">
        <v>500</v>
      </c>
      <c r="B88" s="7" t="s">
        <v>501</v>
      </c>
      <c r="C88" s="7" t="s">
        <v>180</v>
      </c>
      <c r="D88" s="9">
        <v>51.058209954800013</v>
      </c>
      <c r="E88" s="8">
        <v>2.282400462256928E-3</v>
      </c>
      <c r="F88" s="7">
        <v>58</v>
      </c>
      <c r="G88" s="8">
        <v>3.0205547560729809E-2</v>
      </c>
      <c r="H88" s="9">
        <v>36.622799999999998</v>
      </c>
      <c r="I88" s="9">
        <v>109.6794</v>
      </c>
      <c r="J88" s="9"/>
    </row>
    <row r="89" spans="1:10">
      <c r="A89" s="7" t="s">
        <v>502</v>
      </c>
      <c r="B89" s="7" t="s">
        <v>503</v>
      </c>
      <c r="C89" s="7" t="s">
        <v>305</v>
      </c>
      <c r="D89" s="9">
        <v>50.055021097500003</v>
      </c>
      <c r="E89" s="8">
        <v>2.237555985459572E-3</v>
      </c>
      <c r="F89" s="7">
        <v>70</v>
      </c>
      <c r="G89" s="8">
        <v>0.1048392009490744</v>
      </c>
      <c r="H89" s="9">
        <v>7.4576000000000002</v>
      </c>
      <c r="I89" s="9">
        <v>24.785699999999999</v>
      </c>
      <c r="J89" s="9"/>
    </row>
    <row r="90" spans="1:10">
      <c r="A90" s="7" t="s">
        <v>301</v>
      </c>
      <c r="B90" s="7" t="s">
        <v>302</v>
      </c>
      <c r="C90" s="7" t="s">
        <v>76</v>
      </c>
      <c r="D90" s="9">
        <v>49.489201770000001</v>
      </c>
      <c r="E90" s="8">
        <v>2.2122627702100919E-3</v>
      </c>
      <c r="F90" s="7">
        <v>33</v>
      </c>
      <c r="G90" s="8">
        <v>0.17628673045771379</v>
      </c>
      <c r="H90" s="9">
        <v>13.9506</v>
      </c>
      <c r="I90" s="9">
        <v>18.726800000000001</v>
      </c>
      <c r="J90" s="9"/>
    </row>
    <row r="91" spans="1:10">
      <c r="A91" s="7" t="s">
        <v>504</v>
      </c>
      <c r="B91" s="7" t="s">
        <v>505</v>
      </c>
      <c r="C91" s="7" t="s">
        <v>506</v>
      </c>
      <c r="D91" s="9">
        <v>49.272942837600013</v>
      </c>
      <c r="E91" s="8">
        <v>2.2025955788276702E-3</v>
      </c>
      <c r="F91" s="7">
        <v>65</v>
      </c>
      <c r="G91" s="8">
        <v>0.17250731261142549</v>
      </c>
      <c r="H91" s="9">
        <v>18.224900000000002</v>
      </c>
      <c r="I91" s="9">
        <v>77.2911</v>
      </c>
      <c r="J91" s="9"/>
    </row>
    <row r="92" spans="1:10">
      <c r="A92" s="7" t="s">
        <v>507</v>
      </c>
      <c r="B92" s="7" t="s">
        <v>508</v>
      </c>
      <c r="C92" s="7" t="s">
        <v>76</v>
      </c>
      <c r="D92" s="9">
        <v>47.558775692200001</v>
      </c>
      <c r="E92" s="8">
        <v>2.1259690012702089E-3</v>
      </c>
      <c r="F92" s="7">
        <v>70</v>
      </c>
      <c r="G92" s="8">
        <v>0.1677598699320092</v>
      </c>
      <c r="H92" s="9">
        <v>6.2938999999999998</v>
      </c>
      <c r="I92" s="9">
        <v>43.314100000000003</v>
      </c>
      <c r="J92" s="9"/>
    </row>
    <row r="93" spans="1:10">
      <c r="A93" s="7" t="s">
        <v>509</v>
      </c>
      <c r="B93" s="7" t="s">
        <v>510</v>
      </c>
      <c r="C93" s="7" t="s">
        <v>269</v>
      </c>
      <c r="D93" s="9">
        <v>45.931289679099997</v>
      </c>
      <c r="E93" s="8">
        <v>2.0532172375106791E-3</v>
      </c>
      <c r="F93" s="7">
        <v>92</v>
      </c>
      <c r="G93" s="8">
        <v>0.13309450121558539</v>
      </c>
      <c r="H93" s="9">
        <v>6.7843</v>
      </c>
      <c r="I93" s="9">
        <v>72.257199999999997</v>
      </c>
      <c r="J93" s="9"/>
    </row>
    <row r="94" spans="1:10">
      <c r="A94" s="7" t="s">
        <v>511</v>
      </c>
      <c r="B94" s="7" t="s">
        <v>512</v>
      </c>
      <c r="C94" s="7" t="s">
        <v>77</v>
      </c>
      <c r="D94" s="9">
        <v>45.877688642400003</v>
      </c>
      <c r="E94" s="8">
        <v>2.0508211677884962E-3</v>
      </c>
      <c r="F94" s="7">
        <v>131</v>
      </c>
      <c r="G94" s="8">
        <v>9.9384689209700436E-2</v>
      </c>
      <c r="H94" s="9">
        <v>12.164099999999999</v>
      </c>
      <c r="I94" s="9">
        <v>147.69749999999999</v>
      </c>
      <c r="J94" s="9"/>
    </row>
    <row r="95" spans="1:10">
      <c r="A95" s="7" t="s">
        <v>513</v>
      </c>
      <c r="B95" s="7" t="s">
        <v>514</v>
      </c>
      <c r="C95" s="7" t="s">
        <v>74</v>
      </c>
      <c r="D95" s="9">
        <v>45.552322460799999</v>
      </c>
      <c r="E95" s="8">
        <v>2.036276671928888E-3</v>
      </c>
      <c r="F95" s="7">
        <v>47</v>
      </c>
      <c r="G95" s="8">
        <v>0.24606607129121641</v>
      </c>
      <c r="H95" s="9">
        <v>16.878900000000002</v>
      </c>
      <c r="I95" s="9">
        <v>65.263000000000005</v>
      </c>
      <c r="J95" s="9"/>
    </row>
    <row r="96" spans="1:10">
      <c r="A96" s="7" t="s">
        <v>515</v>
      </c>
      <c r="B96" s="7" t="s">
        <v>516</v>
      </c>
      <c r="C96" s="7" t="s">
        <v>238</v>
      </c>
      <c r="D96" s="9">
        <v>43.616222831999998</v>
      </c>
      <c r="E96" s="8">
        <v>1.949729284316581E-3</v>
      </c>
      <c r="F96" s="7">
        <v>61</v>
      </c>
      <c r="G96" s="8">
        <v>0.19459545406805759</v>
      </c>
      <c r="H96" s="9">
        <v>12.8896</v>
      </c>
      <c r="I96" s="9">
        <v>77.493099999999998</v>
      </c>
      <c r="J96" s="9"/>
    </row>
    <row r="97" spans="1:10">
      <c r="A97" s="7" t="s">
        <v>517</v>
      </c>
      <c r="B97" s="7" t="s">
        <v>518</v>
      </c>
      <c r="C97" s="7" t="s">
        <v>75</v>
      </c>
      <c r="D97" s="9">
        <v>42.75132077</v>
      </c>
      <c r="E97" s="8">
        <v>1.9110664939864211E-3</v>
      </c>
      <c r="F97" s="7">
        <v>74</v>
      </c>
      <c r="G97" s="8">
        <v>0.1851623670730948</v>
      </c>
      <c r="H97" s="9">
        <v>10.2182</v>
      </c>
      <c r="I97" s="9">
        <v>65.997500000000002</v>
      </c>
      <c r="J97" s="9"/>
    </row>
    <row r="98" spans="1:10">
      <c r="A98" s="7" t="s">
        <v>519</v>
      </c>
      <c r="B98" s="7" t="s">
        <v>520</v>
      </c>
      <c r="C98" s="7" t="s">
        <v>451</v>
      </c>
      <c r="D98" s="9">
        <v>42.301340374799999</v>
      </c>
      <c r="E98" s="8">
        <v>1.890951502432266E-3</v>
      </c>
      <c r="F98" s="7">
        <v>99</v>
      </c>
      <c r="G98" s="8">
        <v>0.10535820148494721</v>
      </c>
      <c r="H98" s="9">
        <v>5.8856000000000002</v>
      </c>
      <c r="I98" s="9">
        <v>51.938899999999997</v>
      </c>
      <c r="J98" s="9"/>
    </row>
    <row r="99" spans="1:10">
      <c r="A99" s="7" t="s">
        <v>521</v>
      </c>
      <c r="B99" s="7" t="s">
        <v>522</v>
      </c>
      <c r="C99" s="7" t="s">
        <v>74</v>
      </c>
      <c r="D99" s="9">
        <v>41.154642190200001</v>
      </c>
      <c r="E99" s="8">
        <v>1.839691881914486E-3</v>
      </c>
      <c r="F99" s="7">
        <v>42</v>
      </c>
      <c r="G99" s="8">
        <v>4.3375984804922087E-2</v>
      </c>
      <c r="H99" s="9">
        <v>3.4426999999999999</v>
      </c>
      <c r="I99" s="9">
        <v>34.0304</v>
      </c>
      <c r="J99" s="9"/>
    </row>
    <row r="100" spans="1:10">
      <c r="A100" s="7" t="s">
        <v>523</v>
      </c>
      <c r="B100" s="7" t="s">
        <v>524</v>
      </c>
      <c r="C100" s="7" t="s">
        <v>287</v>
      </c>
      <c r="D100" s="9">
        <v>40.675256873999999</v>
      </c>
      <c r="E100" s="8">
        <v>1.818262433677607E-3</v>
      </c>
      <c r="F100" s="7">
        <v>59</v>
      </c>
      <c r="G100" s="8">
        <v>3.2234992306155077E-2</v>
      </c>
      <c r="H100" s="9">
        <v>11.186500000000001</v>
      </c>
      <c r="I100" s="9">
        <v>18.207999999999998</v>
      </c>
      <c r="J100" s="9"/>
    </row>
    <row r="101" spans="1:10">
      <c r="A101" s="7" t="s">
        <v>525</v>
      </c>
      <c r="B101" s="7" t="s">
        <v>526</v>
      </c>
      <c r="C101" s="7" t="s">
        <v>290</v>
      </c>
      <c r="D101" s="9">
        <v>40.289444461199999</v>
      </c>
      <c r="E101" s="8">
        <v>1.801015874699164E-3</v>
      </c>
      <c r="F101" s="7">
        <v>9</v>
      </c>
      <c r="G101" s="8">
        <v>2.9537297883139409E-2</v>
      </c>
      <c r="H101" s="9">
        <v>1.4712000000000001</v>
      </c>
      <c r="I101" s="9">
        <v>62.854700000000001</v>
      </c>
      <c r="J101" s="9"/>
    </row>
  </sheetData>
  <autoFilter ref="A1:J101" xr:uid="{00000000-0009-0000-0000-000006000000}"/>
  <phoneticPr fontId="4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3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0" customWidth="1"/>
    <col min="2" max="2" width="20" customWidth="1"/>
    <col min="3" max="3" width="24" customWidth="1"/>
    <col min="4" max="4" width="21" customWidth="1"/>
    <col min="5" max="5" width="24" customWidth="1"/>
  </cols>
  <sheetData>
    <row r="1" spans="1:5" ht="25" customHeight="1">
      <c r="A1" s="6" t="s">
        <v>165</v>
      </c>
      <c r="B1" s="6" t="s">
        <v>527</v>
      </c>
      <c r="C1" s="6" t="s">
        <v>528</v>
      </c>
      <c r="D1" s="6" t="s">
        <v>529</v>
      </c>
      <c r="E1" s="6" t="s">
        <v>530</v>
      </c>
    </row>
    <row r="2" spans="1:5">
      <c r="A2" s="7" t="s">
        <v>73</v>
      </c>
      <c r="B2" s="9">
        <v>3560.5483301722002</v>
      </c>
      <c r="C2" s="8">
        <v>0.20961868517951421</v>
      </c>
      <c r="D2" s="9">
        <v>2413.8080723728999</v>
      </c>
      <c r="E2" s="8">
        <v>0.10790187640852621</v>
      </c>
    </row>
    <row r="3" spans="1:5">
      <c r="A3" s="7" t="s">
        <v>74</v>
      </c>
      <c r="B3" s="9">
        <v>2171.8506626672001</v>
      </c>
      <c r="C3" s="8">
        <v>0.12786246333371271</v>
      </c>
      <c r="D3" s="9">
        <v>141.45437170420001</v>
      </c>
      <c r="E3" s="8">
        <v>6.3232832418477214E-3</v>
      </c>
    </row>
    <row r="4" spans="1:5">
      <c r="A4" s="7" t="s">
        <v>75</v>
      </c>
      <c r="B4" s="9">
        <v>1728.9827048694001</v>
      </c>
      <c r="C4" s="8">
        <v>0.10178968172447631</v>
      </c>
      <c r="D4" s="9">
        <v>2135.4893529849001</v>
      </c>
      <c r="E4" s="8">
        <v>9.546049285143951E-2</v>
      </c>
    </row>
    <row r="5" spans="1:5">
      <c r="A5" s="7" t="s">
        <v>76</v>
      </c>
      <c r="B5" s="9">
        <v>1431.9008445907</v>
      </c>
      <c r="C5" s="8">
        <v>8.4299704572756637E-2</v>
      </c>
      <c r="D5" s="9">
        <v>3118.4471293144002</v>
      </c>
      <c r="E5" s="8">
        <v>0.13940060130920931</v>
      </c>
    </row>
    <row r="6" spans="1:5">
      <c r="A6" s="7" t="s">
        <v>77</v>
      </c>
      <c r="B6" s="9">
        <v>1186.1414973864</v>
      </c>
      <c r="C6" s="8">
        <v>6.9831216448330694E-2</v>
      </c>
      <c r="D6" s="9">
        <v>876.76502421270004</v>
      </c>
      <c r="E6" s="8">
        <v>3.919308762146774E-2</v>
      </c>
    </row>
    <row r="7" spans="1:5">
      <c r="A7" s="7" t="s">
        <v>185</v>
      </c>
      <c r="B7" s="9">
        <v>1166.8947984286001</v>
      </c>
      <c r="C7" s="8">
        <v>6.8698113522752707E-2</v>
      </c>
      <c r="D7" s="9">
        <v>629.4357757299</v>
      </c>
      <c r="E7" s="8">
        <v>2.8136993184029829E-2</v>
      </c>
    </row>
    <row r="8" spans="1:5">
      <c r="A8" s="7" t="s">
        <v>238</v>
      </c>
      <c r="B8" s="9">
        <v>1029.0782332584999</v>
      </c>
      <c r="C8" s="8">
        <v>6.0584496038022177E-2</v>
      </c>
      <c r="D8" s="9">
        <v>924.05568265279999</v>
      </c>
      <c r="E8" s="8">
        <v>4.1307071264444467E-2</v>
      </c>
    </row>
    <row r="9" spans="1:5">
      <c r="A9" s="7" t="s">
        <v>180</v>
      </c>
      <c r="B9" s="9">
        <v>726.84442793469998</v>
      </c>
      <c r="C9" s="8">
        <v>4.2791210562323503E-2</v>
      </c>
      <c r="D9" s="9">
        <v>4240.1463320270996</v>
      </c>
      <c r="E9" s="8">
        <v>0.18954271912045101</v>
      </c>
    </row>
    <row r="10" spans="1:5">
      <c r="A10" s="7" t="s">
        <v>269</v>
      </c>
      <c r="B10" s="9">
        <v>637.94501389640004</v>
      </c>
      <c r="C10" s="8">
        <v>3.7557472228813393E-2</v>
      </c>
      <c r="D10" s="9">
        <v>508.08530564789999</v>
      </c>
      <c r="E10" s="8">
        <v>2.2712393119604459E-2</v>
      </c>
    </row>
    <row r="11" spans="1:5">
      <c r="A11" s="7" t="s">
        <v>243</v>
      </c>
      <c r="B11" s="9">
        <v>360.89109860560001</v>
      </c>
      <c r="C11" s="8">
        <v>2.1246591976196431E-2</v>
      </c>
      <c r="D11" s="9">
        <v>773.23189477580001</v>
      </c>
      <c r="E11" s="8">
        <v>3.456495704863962E-2</v>
      </c>
    </row>
    <row r="12" spans="1:5">
      <c r="A12" s="7" t="s">
        <v>248</v>
      </c>
      <c r="B12" s="9">
        <v>356.59902721089998</v>
      </c>
      <c r="C12" s="8">
        <v>2.099390663702282E-2</v>
      </c>
      <c r="D12" s="9">
        <v>932.29627703949996</v>
      </c>
      <c r="E12" s="8">
        <v>4.1675441727375431E-2</v>
      </c>
    </row>
    <row r="13" spans="1:5">
      <c r="A13" s="7" t="s">
        <v>324</v>
      </c>
      <c r="B13" s="9">
        <v>342.82838610279998</v>
      </c>
      <c r="C13" s="8">
        <v>2.018319339415011E-2</v>
      </c>
      <c r="D13" s="9">
        <v>618.43885189280002</v>
      </c>
      <c r="E13" s="8">
        <v>2.7645409478462779E-2</v>
      </c>
    </row>
    <row r="14" spans="1:5">
      <c r="A14" s="7" t="s">
        <v>194</v>
      </c>
      <c r="B14" s="9">
        <v>310.70066234870001</v>
      </c>
      <c r="C14" s="8">
        <v>1.8291751237874319E-2</v>
      </c>
      <c r="D14" s="9">
        <v>1091.6667433435</v>
      </c>
      <c r="E14" s="8">
        <v>4.8799608953064781E-2</v>
      </c>
    </row>
    <row r="15" spans="1:5">
      <c r="A15" s="7" t="s">
        <v>217</v>
      </c>
      <c r="B15" s="9">
        <v>264.02814517820002</v>
      </c>
      <c r="C15" s="8">
        <v>1.5544019490942701E-2</v>
      </c>
      <c r="D15" s="9">
        <v>679.45048154850008</v>
      </c>
      <c r="E15" s="8">
        <v>3.0372746998765469E-2</v>
      </c>
    </row>
    <row r="16" spans="1:5">
      <c r="A16" s="7" t="s">
        <v>290</v>
      </c>
      <c r="B16" s="9">
        <v>263.89689218759997</v>
      </c>
      <c r="C16" s="8">
        <v>1.553629228806153E-2</v>
      </c>
      <c r="D16" s="9">
        <v>475.0568432028</v>
      </c>
      <c r="E16" s="8">
        <v>2.1235957145466961E-2</v>
      </c>
    </row>
    <row r="17" spans="1:5">
      <c r="A17" s="7" t="s">
        <v>305</v>
      </c>
      <c r="B17" s="9">
        <v>215.9424026364</v>
      </c>
      <c r="C17" s="8">
        <v>1.271308751283211E-2</v>
      </c>
      <c r="D17" s="9">
        <v>200.95760070380001</v>
      </c>
      <c r="E17" s="8">
        <v>8.9831923435317561E-3</v>
      </c>
    </row>
    <row r="18" spans="1:5">
      <c r="A18" s="7" t="s">
        <v>287</v>
      </c>
      <c r="B18" s="9">
        <v>183.00829751520001</v>
      </c>
      <c r="C18" s="8">
        <v>1.0774171600760791E-2</v>
      </c>
      <c r="D18" s="9">
        <v>265.30601705160001</v>
      </c>
      <c r="E18" s="8">
        <v>1.185969066471728E-2</v>
      </c>
    </row>
    <row r="19" spans="1:5">
      <c r="A19" s="7" t="s">
        <v>284</v>
      </c>
      <c r="B19" s="9">
        <v>168.4623455599</v>
      </c>
      <c r="C19" s="8">
        <v>9.9178138039247906E-3</v>
      </c>
      <c r="D19" s="9">
        <v>499.60589920040002</v>
      </c>
      <c r="E19" s="8">
        <v>2.2333347296952799E-2</v>
      </c>
    </row>
    <row r="20" spans="1:5">
      <c r="A20" s="7" t="s">
        <v>451</v>
      </c>
      <c r="B20" s="9">
        <v>126.8519560143</v>
      </c>
      <c r="C20" s="8">
        <v>7.468102597242691E-3</v>
      </c>
      <c r="D20" s="9">
        <v>234.81283767190001</v>
      </c>
      <c r="E20" s="8">
        <v>1.049658673346855E-2</v>
      </c>
    </row>
    <row r="21" spans="1:5">
      <c r="A21" s="7" t="s">
        <v>531</v>
      </c>
      <c r="B21" s="9">
        <v>110.37699255370001</v>
      </c>
      <c r="C21" s="8">
        <v>6.4981789060722106E-3</v>
      </c>
      <c r="D21" s="9">
        <v>65.083486735500003</v>
      </c>
      <c r="E21" s="8">
        <v>2.909357385264794E-3</v>
      </c>
    </row>
    <row r="22" spans="1:5">
      <c r="A22" s="7" t="s">
        <v>532</v>
      </c>
      <c r="B22" s="9">
        <v>107.6934346195</v>
      </c>
      <c r="C22" s="8">
        <v>6.3401909127614019E-3</v>
      </c>
      <c r="D22" s="9">
        <v>42.872623490000002</v>
      </c>
      <c r="E22" s="8">
        <v>1.9164889595300839E-3</v>
      </c>
    </row>
    <row r="23" spans="1:5">
      <c r="A23" s="7" t="s">
        <v>533</v>
      </c>
      <c r="B23" s="9">
        <v>105.3471277135</v>
      </c>
      <c r="C23" s="8">
        <v>6.2020577593660236E-3</v>
      </c>
      <c r="D23" s="9">
        <v>45.709764432800007</v>
      </c>
      <c r="E23" s="8">
        <v>2.043314631739652E-3</v>
      </c>
    </row>
    <row r="24" spans="1:5">
      <c r="A24" s="7" t="s">
        <v>506</v>
      </c>
      <c r="B24" s="9">
        <v>95.893999472299996</v>
      </c>
      <c r="C24" s="8">
        <v>5.6455276609084512E-3</v>
      </c>
      <c r="D24" s="9">
        <v>217.59761785910001</v>
      </c>
      <c r="E24" s="8">
        <v>9.7270332044009783E-3</v>
      </c>
    </row>
    <row r="25" spans="1:5">
      <c r="A25" s="7" t="s">
        <v>534</v>
      </c>
      <c r="B25" s="9">
        <v>79.642011075900001</v>
      </c>
      <c r="C25" s="8">
        <v>4.6887310882183881E-3</v>
      </c>
      <c r="D25" s="9">
        <v>57.485284875600001</v>
      </c>
      <c r="E25" s="8">
        <v>2.569703107280713E-3</v>
      </c>
    </row>
    <row r="26" spans="1:5">
      <c r="A26" s="7" t="s">
        <v>326</v>
      </c>
      <c r="B26" s="9">
        <v>71.091109522300002</v>
      </c>
      <c r="C26" s="8">
        <v>4.1853174073603026E-3</v>
      </c>
      <c r="D26" s="9">
        <v>4.5956318117999997</v>
      </c>
      <c r="E26" s="8">
        <v>2.0543360570025E-4</v>
      </c>
    </row>
    <row r="27" spans="1:5">
      <c r="A27" s="7" t="s">
        <v>381</v>
      </c>
      <c r="B27" s="9">
        <v>70.417004109600001</v>
      </c>
      <c r="C27" s="8">
        <v>4.1456310789694919E-3</v>
      </c>
      <c r="D27" s="9">
        <v>672.3098960497</v>
      </c>
      <c r="E27" s="8">
        <v>3.0053549054738948E-2</v>
      </c>
    </row>
    <row r="28" spans="1:5">
      <c r="A28" s="7" t="s">
        <v>404</v>
      </c>
      <c r="B28" s="9">
        <v>55.465639523299998</v>
      </c>
      <c r="C28" s="8">
        <v>3.26540559244501E-3</v>
      </c>
      <c r="D28" s="9">
        <v>418.64629279029998</v>
      </c>
      <c r="E28" s="8">
        <v>1.8714296741554708E-2</v>
      </c>
    </row>
    <row r="29" spans="1:5">
      <c r="A29" s="7" t="s">
        <v>535</v>
      </c>
      <c r="B29" s="9">
        <v>29.375655524799999</v>
      </c>
      <c r="C29" s="8">
        <v>1.729420784774771E-3</v>
      </c>
      <c r="D29" s="9">
        <v>28.967923290200002</v>
      </c>
      <c r="E29" s="8">
        <v>1.2949220422475869E-3</v>
      </c>
    </row>
    <row r="30" spans="1:5">
      <c r="A30" s="7" t="s">
        <v>536</v>
      </c>
      <c r="B30" s="9">
        <v>26.763042911199999</v>
      </c>
      <c r="C30" s="8">
        <v>1.5756095259005631E-3</v>
      </c>
      <c r="D30" s="9">
        <v>54.218535563099998</v>
      </c>
      <c r="E30" s="8">
        <v>2.4236731123488892E-3</v>
      </c>
    </row>
    <row r="31" spans="1:5">
      <c r="A31" s="7" t="s">
        <v>537</v>
      </c>
      <c r="B31" s="9">
        <v>0.20547201800000001</v>
      </c>
      <c r="C31" s="8">
        <v>1.209666890050568E-5</v>
      </c>
      <c r="D31" s="9">
        <v>0.2450665685</v>
      </c>
      <c r="E31" s="8">
        <v>1.095494827811791E-5</v>
      </c>
    </row>
    <row r="32" spans="1:5">
      <c r="A32" s="7" t="s">
        <v>538</v>
      </c>
      <c r="B32" s="9">
        <v>0.16745425</v>
      </c>
      <c r="C32" s="8">
        <v>9.8584646121132793E-6</v>
      </c>
      <c r="D32" s="9">
        <v>3.5880704288</v>
      </c>
      <c r="E32" s="8">
        <v>1.6039366857070251E-4</v>
      </c>
    </row>
    <row r="33" spans="1:5">
      <c r="A33" s="7">
        <v>0</v>
      </c>
      <c r="B33" s="9">
        <v>0</v>
      </c>
      <c r="C33" s="8">
        <v>0</v>
      </c>
      <c r="D33" s="9">
        <v>0.56872326549999996</v>
      </c>
      <c r="E33" s="8">
        <v>2.5423026878979701E-5</v>
      </c>
    </row>
  </sheetData>
  <autoFilter ref="A1:E33" xr:uid="{00000000-0009-0000-0000-000007000000}"/>
  <phoneticPr fontId="4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8" customWidth="1"/>
    <col min="2" max="2" width="10" customWidth="1"/>
    <col min="3" max="5" width="20" customWidth="1"/>
    <col min="6" max="8" width="21" customWidth="1"/>
  </cols>
  <sheetData>
    <row r="1" spans="1:8" ht="25" customHeight="1">
      <c r="A1" s="6" t="s">
        <v>37</v>
      </c>
      <c r="B1" s="6" t="s">
        <v>539</v>
      </c>
      <c r="C1" s="6" t="s">
        <v>540</v>
      </c>
      <c r="D1" s="6" t="s">
        <v>541</v>
      </c>
      <c r="E1" s="6" t="s">
        <v>542</v>
      </c>
      <c r="F1" s="6" t="s">
        <v>543</v>
      </c>
      <c r="G1" s="6" t="s">
        <v>39</v>
      </c>
      <c r="H1" s="6" t="s">
        <v>40</v>
      </c>
    </row>
    <row r="2" spans="1:8">
      <c r="A2" s="7" t="s">
        <v>544</v>
      </c>
      <c r="B2" s="7" t="s">
        <v>545</v>
      </c>
      <c r="C2" s="9">
        <v>1</v>
      </c>
      <c r="D2" s="9">
        <v>1</v>
      </c>
      <c r="E2" s="9">
        <v>1</v>
      </c>
      <c r="F2" s="8">
        <v>0</v>
      </c>
      <c r="G2" s="8">
        <v>0</v>
      </c>
      <c r="H2" s="8">
        <v>0</v>
      </c>
    </row>
    <row r="3" spans="1:8">
      <c r="A3" s="7" t="s">
        <v>544</v>
      </c>
      <c r="B3" s="7" t="s">
        <v>546</v>
      </c>
      <c r="C3" s="9">
        <v>0.9930888483486312</v>
      </c>
      <c r="D3" s="9">
        <v>0.99583875062645677</v>
      </c>
      <c r="E3" s="9">
        <v>0.99723860687677024</v>
      </c>
      <c r="F3" s="8">
        <v>-6.9111516513687002E-3</v>
      </c>
      <c r="G3" s="8">
        <v>-4.1612493735432004E-3</v>
      </c>
      <c r="H3" s="8">
        <v>-2.7499022778254998E-3</v>
      </c>
    </row>
    <row r="4" spans="1:8">
      <c r="A4" s="7" t="s">
        <v>544</v>
      </c>
      <c r="B4" s="7" t="s">
        <v>547</v>
      </c>
      <c r="C4" s="9">
        <v>1.003120446957114</v>
      </c>
      <c r="D4" s="9">
        <v>0.9978374003168734</v>
      </c>
      <c r="E4" s="9">
        <v>1.0052944965167301</v>
      </c>
      <c r="F4" s="8">
        <v>3.1204469571139001E-3</v>
      </c>
      <c r="G4" s="8">
        <v>-2.1625996831265001E-3</v>
      </c>
      <c r="H4" s="8">
        <v>5.2830466402404999E-3</v>
      </c>
    </row>
    <row r="5" spans="1:8">
      <c r="A5" s="7" t="s">
        <v>544</v>
      </c>
      <c r="B5" s="7" t="s">
        <v>548</v>
      </c>
      <c r="C5" s="9">
        <v>0.99672849293329202</v>
      </c>
      <c r="D5" s="9">
        <v>0.99266034759291255</v>
      </c>
      <c r="E5" s="9">
        <v>1.0040982248865331</v>
      </c>
      <c r="F5" s="8">
        <v>-3.2715070667078002E-3</v>
      </c>
      <c r="G5" s="8">
        <v>-7.3396524070873997E-3</v>
      </c>
      <c r="H5" s="8">
        <v>4.0681453403795002E-3</v>
      </c>
    </row>
    <row r="6" spans="1:8">
      <c r="A6" s="7" t="s">
        <v>544</v>
      </c>
      <c r="B6" s="7" t="s">
        <v>549</v>
      </c>
      <c r="C6" s="9">
        <v>1.0030730996851751</v>
      </c>
      <c r="D6" s="9">
        <v>1.005210844793766</v>
      </c>
      <c r="E6" s="9">
        <v>0.99787333660429278</v>
      </c>
      <c r="F6" s="8">
        <v>3.0730996851745999E-3</v>
      </c>
      <c r="G6" s="8">
        <v>5.2108447937654996E-3</v>
      </c>
      <c r="H6" s="8">
        <v>-2.1377451085907999E-3</v>
      </c>
    </row>
    <row r="7" spans="1:8">
      <c r="A7" s="7" t="s">
        <v>544</v>
      </c>
      <c r="B7" s="7" t="s">
        <v>550</v>
      </c>
      <c r="C7" s="9">
        <v>1.0177852852696301</v>
      </c>
      <c r="D7" s="9">
        <v>1.005001449013603</v>
      </c>
      <c r="E7" s="9">
        <v>1.012720216740558</v>
      </c>
      <c r="F7" s="8">
        <v>1.77852852696305E-2</v>
      </c>
      <c r="G7" s="8">
        <v>5.0014490136027004E-3</v>
      </c>
      <c r="H7" s="8">
        <v>1.2783836256027701E-2</v>
      </c>
    </row>
    <row r="8" spans="1:8">
      <c r="A8" s="7" t="s">
        <v>544</v>
      </c>
      <c r="B8" s="7" t="s">
        <v>551</v>
      </c>
      <c r="C8" s="9">
        <v>1.050351519144417</v>
      </c>
      <c r="D8" s="9">
        <v>1.023647378693846</v>
      </c>
      <c r="E8" s="9">
        <v>1.0260872454776819</v>
      </c>
      <c r="F8" s="8">
        <v>5.0351519144417697E-2</v>
      </c>
      <c r="G8" s="8">
        <v>2.3647378693845499E-2</v>
      </c>
      <c r="H8" s="8">
        <v>2.6704140450572102E-2</v>
      </c>
    </row>
    <row r="9" spans="1:8">
      <c r="A9" s="7" t="s">
        <v>544</v>
      </c>
      <c r="B9" s="7" t="s">
        <v>552</v>
      </c>
      <c r="C9" s="9">
        <v>1.074714739962745</v>
      </c>
      <c r="D9" s="9">
        <v>1.030875207370761</v>
      </c>
      <c r="E9" s="9">
        <v>1.042526517544055</v>
      </c>
      <c r="F9" s="8">
        <v>7.4714739962744497E-2</v>
      </c>
      <c r="G9" s="8">
        <v>3.0875207370760899E-2</v>
      </c>
      <c r="H9" s="8">
        <v>4.3839532591983497E-2</v>
      </c>
    </row>
    <row r="10" spans="1:8">
      <c r="A10" s="7" t="s">
        <v>544</v>
      </c>
      <c r="B10" s="7" t="s">
        <v>553</v>
      </c>
      <c r="C10" s="9">
        <v>1.0557360680089329</v>
      </c>
      <c r="D10" s="9">
        <v>1.0265176448140969</v>
      </c>
      <c r="E10" s="9">
        <v>1.0284636346413001</v>
      </c>
      <c r="F10" s="8">
        <v>5.5736068008933298E-2</v>
      </c>
      <c r="G10" s="8">
        <v>2.6517644814096599E-2</v>
      </c>
      <c r="H10" s="8">
        <v>2.9218423194836599E-2</v>
      </c>
    </row>
    <row r="11" spans="1:8">
      <c r="A11" s="7" t="s">
        <v>544</v>
      </c>
      <c r="B11" s="7" t="s">
        <v>554</v>
      </c>
      <c r="C11" s="9">
        <v>1.0832844823606991</v>
      </c>
      <c r="D11" s="9">
        <v>1.04345918117454</v>
      </c>
      <c r="E11" s="9">
        <v>1.038166611502072</v>
      </c>
      <c r="F11" s="8">
        <v>8.3284482360699005E-2</v>
      </c>
      <c r="G11" s="8">
        <v>4.3459181174539903E-2</v>
      </c>
      <c r="H11" s="8">
        <v>3.9825301186159102E-2</v>
      </c>
    </row>
    <row r="12" spans="1:8">
      <c r="A12" s="7" t="s">
        <v>544</v>
      </c>
      <c r="B12" s="7" t="s">
        <v>555</v>
      </c>
      <c r="C12" s="9">
        <v>1.102921073319354</v>
      </c>
      <c r="D12" s="9">
        <v>1.041041090433164</v>
      </c>
      <c r="E12" s="9">
        <v>1.0594404807407189</v>
      </c>
      <c r="F12" s="8">
        <v>0.1029210733193537</v>
      </c>
      <c r="G12" s="8">
        <v>4.1041090433164298E-2</v>
      </c>
      <c r="H12" s="8">
        <v>6.1879982886189303E-2</v>
      </c>
    </row>
    <row r="13" spans="1:8">
      <c r="A13" s="7" t="s">
        <v>544</v>
      </c>
      <c r="B13" s="7" t="s">
        <v>556</v>
      </c>
      <c r="C13" s="9">
        <v>1.124404639801784</v>
      </c>
      <c r="D13" s="9">
        <v>1.0531030222228039</v>
      </c>
      <c r="E13" s="9">
        <v>1.067706213043129</v>
      </c>
      <c r="F13" s="8">
        <v>0.1244046398017844</v>
      </c>
      <c r="G13" s="8">
        <v>5.3103022222804303E-2</v>
      </c>
      <c r="H13" s="8">
        <v>7.1301617578980001E-2</v>
      </c>
    </row>
    <row r="14" spans="1:8">
      <c r="A14" s="7" t="s">
        <v>544</v>
      </c>
      <c r="B14" s="7" t="s">
        <v>557</v>
      </c>
      <c r="C14" s="9">
        <v>1.095150353498991</v>
      </c>
      <c r="D14" s="9">
        <v>1.032059117453942</v>
      </c>
      <c r="E14" s="9">
        <v>1.061131416774548</v>
      </c>
      <c r="F14" s="8">
        <v>9.51503534989908E-2</v>
      </c>
      <c r="G14" s="8">
        <v>3.2059117453941702E-2</v>
      </c>
      <c r="H14" s="8">
        <v>6.3091236045049001E-2</v>
      </c>
    </row>
    <row r="15" spans="1:8">
      <c r="A15" s="7" t="s">
        <v>544</v>
      </c>
      <c r="B15" s="7" t="s">
        <v>558</v>
      </c>
      <c r="C15" s="9">
        <v>1.0827259172097301</v>
      </c>
      <c r="D15" s="9">
        <v>1.0192410115553101</v>
      </c>
      <c r="E15" s="9">
        <v>1.062286451324741</v>
      </c>
      <c r="F15" s="8">
        <v>8.2725917209729799E-2</v>
      </c>
      <c r="G15" s="8">
        <v>1.92410115553103E-2</v>
      </c>
      <c r="H15" s="8">
        <v>6.3484905654419499E-2</v>
      </c>
    </row>
    <row r="16" spans="1:8">
      <c r="A16" s="7" t="s">
        <v>544</v>
      </c>
      <c r="B16" s="7" t="s">
        <v>559</v>
      </c>
      <c r="C16" s="9">
        <v>1.085022972250568</v>
      </c>
      <c r="D16" s="9">
        <v>1.0159678571168109</v>
      </c>
      <c r="E16" s="9">
        <v>1.067969783345043</v>
      </c>
      <c r="F16" s="8">
        <v>8.5022972250568193E-2</v>
      </c>
      <c r="G16" s="8">
        <v>1.5967857116811101E-2</v>
      </c>
      <c r="H16" s="8">
        <v>6.9055115133757006E-2</v>
      </c>
    </row>
    <row r="17" spans="1:8">
      <c r="A17" s="7" t="s">
        <v>544</v>
      </c>
      <c r="B17" s="7" t="s">
        <v>560</v>
      </c>
      <c r="C17" s="9">
        <v>1.098999831715308</v>
      </c>
      <c r="D17" s="9">
        <v>1.0213962441589679</v>
      </c>
      <c r="E17" s="9">
        <v>1.0759779448966349</v>
      </c>
      <c r="F17" s="8">
        <v>9.8999831715307796E-2</v>
      </c>
      <c r="G17" s="8">
        <v>2.1396244158968101E-2</v>
      </c>
      <c r="H17" s="8">
        <v>7.7603587556339601E-2</v>
      </c>
    </row>
    <row r="18" spans="1:8">
      <c r="A18" s="7" t="s">
        <v>544</v>
      </c>
      <c r="B18" s="7" t="s">
        <v>561</v>
      </c>
      <c r="C18" s="9">
        <v>1.118139218429548</v>
      </c>
      <c r="D18" s="9">
        <v>1.0220476647072529</v>
      </c>
      <c r="E18" s="9">
        <v>1.094018661790906</v>
      </c>
      <c r="F18" s="8">
        <v>0.1181392184295484</v>
      </c>
      <c r="G18" s="8">
        <v>2.2047664707252199E-2</v>
      </c>
      <c r="H18" s="8">
        <v>9.6091553722296094E-2</v>
      </c>
    </row>
    <row r="19" spans="1:8">
      <c r="A19" s="7" t="s">
        <v>544</v>
      </c>
      <c r="B19" s="7" t="s">
        <v>562</v>
      </c>
      <c r="C19" s="9">
        <v>1.085583492580642</v>
      </c>
      <c r="D19" s="9">
        <v>1.003812769813486</v>
      </c>
      <c r="E19" s="9">
        <v>1.0814601340271339</v>
      </c>
      <c r="F19" s="8">
        <v>8.5583492580641796E-2</v>
      </c>
      <c r="G19" s="8">
        <v>3.8127698134863999E-3</v>
      </c>
      <c r="H19" s="8">
        <v>8.1770722767155302E-2</v>
      </c>
    </row>
    <row r="20" spans="1:8">
      <c r="A20" s="7" t="s">
        <v>544</v>
      </c>
      <c r="B20" s="7" t="s">
        <v>563</v>
      </c>
      <c r="C20" s="9">
        <v>1.1170019702069229</v>
      </c>
      <c r="D20" s="9">
        <v>1.0184767837624671</v>
      </c>
      <c r="E20" s="9">
        <v>1.096737783340022</v>
      </c>
      <c r="F20" s="8">
        <v>0.11700197020692291</v>
      </c>
      <c r="G20" s="8">
        <v>1.8476783762466802E-2</v>
      </c>
      <c r="H20" s="8">
        <v>9.8525186444456E-2</v>
      </c>
    </row>
    <row r="21" spans="1:8">
      <c r="A21" s="7" t="s">
        <v>564</v>
      </c>
      <c r="B21" s="7" t="s">
        <v>565</v>
      </c>
      <c r="C21" s="9">
        <v>1</v>
      </c>
      <c r="D21" s="9">
        <v>1</v>
      </c>
      <c r="E21" s="9">
        <v>1</v>
      </c>
      <c r="F21" s="8">
        <v>0</v>
      </c>
      <c r="G21" s="8">
        <v>0</v>
      </c>
      <c r="H21" s="8">
        <v>0</v>
      </c>
    </row>
    <row r="22" spans="1:8">
      <c r="A22" s="7" t="s">
        <v>564</v>
      </c>
      <c r="B22" s="7" t="s">
        <v>566</v>
      </c>
      <c r="C22" s="9">
        <v>0.96545765427574759</v>
      </c>
      <c r="D22" s="9">
        <v>0.99751576874199355</v>
      </c>
      <c r="E22" s="9">
        <v>0.96786204742740478</v>
      </c>
      <c r="F22" s="8">
        <v>-3.45423457242525E-2</v>
      </c>
      <c r="G22" s="8">
        <v>-2.4842312580064E-3</v>
      </c>
      <c r="H22" s="8">
        <v>-3.2058114466245999E-2</v>
      </c>
    </row>
    <row r="23" spans="1:8">
      <c r="A23" s="7" t="s">
        <v>564</v>
      </c>
      <c r="B23" s="7" t="s">
        <v>567</v>
      </c>
      <c r="C23" s="9">
        <v>0.95781183281170124</v>
      </c>
      <c r="D23" s="9">
        <v>1.0017957412533269</v>
      </c>
      <c r="E23" s="9">
        <v>0.95609493369716403</v>
      </c>
      <c r="F23" s="8">
        <v>-4.2188167188298702E-2</v>
      </c>
      <c r="G23" s="8">
        <v>1.7957412533271E-3</v>
      </c>
      <c r="H23" s="8">
        <v>-4.3983908441625898E-2</v>
      </c>
    </row>
    <row r="24" spans="1:8">
      <c r="A24" s="7" t="s">
        <v>564</v>
      </c>
      <c r="B24" s="7" t="s">
        <v>568</v>
      </c>
      <c r="C24" s="9">
        <v>0.90055188199498704</v>
      </c>
      <c r="D24" s="9">
        <v>0.97560101576384362</v>
      </c>
      <c r="E24" s="9">
        <v>0.92307394871857817</v>
      </c>
      <c r="F24" s="8">
        <v>-9.9448118005012895E-2</v>
      </c>
      <c r="G24" s="8">
        <v>-2.4398984236156201E-2</v>
      </c>
      <c r="H24" s="8">
        <v>-7.5049133768856593E-2</v>
      </c>
    </row>
    <row r="25" spans="1:8">
      <c r="A25" s="7" t="s">
        <v>564</v>
      </c>
      <c r="B25" s="7" t="s">
        <v>569</v>
      </c>
      <c r="C25" s="9">
        <v>0.9003202468859518</v>
      </c>
      <c r="D25" s="9">
        <v>0.97236739457891541</v>
      </c>
      <c r="E25" s="9">
        <v>0.92590542618496197</v>
      </c>
      <c r="F25" s="8">
        <v>-9.9679753114048197E-2</v>
      </c>
      <c r="G25" s="8">
        <v>-2.7632605421084502E-2</v>
      </c>
      <c r="H25" s="8">
        <v>-7.2047147692963595E-2</v>
      </c>
    </row>
    <row r="26" spans="1:8">
      <c r="A26" s="7" t="s">
        <v>564</v>
      </c>
      <c r="B26" s="7" t="s">
        <v>570</v>
      </c>
      <c r="C26" s="9">
        <v>0.8612292051664131</v>
      </c>
      <c r="D26" s="9">
        <v>0.94997462729612603</v>
      </c>
      <c r="E26" s="9">
        <v>0.90658127114162479</v>
      </c>
      <c r="F26" s="8">
        <v>-0.1387707948335869</v>
      </c>
      <c r="G26" s="8">
        <v>-5.0025372703873902E-2</v>
      </c>
      <c r="H26" s="8">
        <v>-8.8745422129712898E-2</v>
      </c>
    </row>
    <row r="27" spans="1:8">
      <c r="A27" s="7" t="s">
        <v>564</v>
      </c>
      <c r="B27" s="7" t="s">
        <v>571</v>
      </c>
      <c r="C27" s="9">
        <v>0.86281808627110634</v>
      </c>
      <c r="D27" s="9">
        <v>0.95313962358958404</v>
      </c>
      <c r="E27" s="9">
        <v>0.90523787377727405</v>
      </c>
      <c r="F27" s="8">
        <v>-0.1371819137288936</v>
      </c>
      <c r="G27" s="8">
        <v>-4.6860376410415898E-2</v>
      </c>
      <c r="H27" s="8">
        <v>-9.0321537318477696E-2</v>
      </c>
    </row>
    <row r="28" spans="1:8">
      <c r="A28" s="7" t="s">
        <v>564</v>
      </c>
      <c r="B28" s="7" t="s">
        <v>572</v>
      </c>
      <c r="C28" s="9">
        <v>0.84193666393371003</v>
      </c>
      <c r="D28" s="9">
        <v>0.93073634695305396</v>
      </c>
      <c r="E28" s="9">
        <v>0.90459201114252519</v>
      </c>
      <c r="F28" s="8">
        <v>-0.15806333606628989</v>
      </c>
      <c r="G28" s="8">
        <v>-6.9263653046945997E-2</v>
      </c>
      <c r="H28" s="8">
        <v>-8.8799683019343906E-2</v>
      </c>
    </row>
    <row r="29" spans="1:8">
      <c r="A29" s="7" t="s">
        <v>564</v>
      </c>
      <c r="B29" s="7" t="s">
        <v>573</v>
      </c>
      <c r="C29" s="9">
        <v>0.86132739314863416</v>
      </c>
      <c r="D29" s="9">
        <v>0.94588472298370696</v>
      </c>
      <c r="E29" s="9">
        <v>0.91060503697708062</v>
      </c>
      <c r="F29" s="8">
        <v>-0.13867260685136579</v>
      </c>
      <c r="G29" s="8">
        <v>-5.4115277016292998E-2</v>
      </c>
      <c r="H29" s="8">
        <v>-8.4557329835072803E-2</v>
      </c>
    </row>
    <row r="30" spans="1:8">
      <c r="A30" s="7" t="s">
        <v>564</v>
      </c>
      <c r="B30" s="7" t="s">
        <v>574</v>
      </c>
      <c r="C30" s="9">
        <v>0.8476156762458642</v>
      </c>
      <c r="D30" s="9">
        <v>0.93470273664759862</v>
      </c>
      <c r="E30" s="9">
        <v>0.90682913723556602</v>
      </c>
      <c r="F30" s="8">
        <v>-0.1523843237541358</v>
      </c>
      <c r="G30" s="8">
        <v>-6.5297263352401297E-2</v>
      </c>
      <c r="H30" s="8">
        <v>-8.7087060401734404E-2</v>
      </c>
    </row>
    <row r="31" spans="1:8">
      <c r="A31" s="7" t="s">
        <v>564</v>
      </c>
      <c r="B31" s="7" t="s">
        <v>575</v>
      </c>
      <c r="C31" s="9">
        <v>0.85925306428961012</v>
      </c>
      <c r="D31" s="9">
        <v>0.95160063993984645</v>
      </c>
      <c r="E31" s="9">
        <v>0.90295553431314024</v>
      </c>
      <c r="F31" s="8">
        <v>-0.14074693571038979</v>
      </c>
      <c r="G31" s="8">
        <v>-4.83993600601536E-2</v>
      </c>
      <c r="H31" s="8">
        <v>-9.2347575650236199E-2</v>
      </c>
    </row>
    <row r="32" spans="1:8">
      <c r="A32" s="7" t="s">
        <v>564</v>
      </c>
      <c r="B32" s="7" t="s">
        <v>576</v>
      </c>
      <c r="C32" s="9">
        <v>0.81575270103834896</v>
      </c>
      <c r="D32" s="9">
        <v>0.92431535253083841</v>
      </c>
      <c r="E32" s="9">
        <v>0.88254803818281558</v>
      </c>
      <c r="F32" s="8">
        <v>-0.18424729896165101</v>
      </c>
      <c r="G32" s="8">
        <v>-7.5684647469161703E-2</v>
      </c>
      <c r="H32" s="8">
        <v>-0.1085626514924893</v>
      </c>
    </row>
    <row r="33" spans="1:8">
      <c r="A33" s="7" t="s">
        <v>564</v>
      </c>
      <c r="B33" s="7" t="s">
        <v>577</v>
      </c>
      <c r="C33" s="9">
        <v>0.81623339092052216</v>
      </c>
      <c r="D33" s="9">
        <v>0.92192582430217918</v>
      </c>
      <c r="E33" s="9">
        <v>0.88535690117840293</v>
      </c>
      <c r="F33" s="8">
        <v>-0.18376660907947781</v>
      </c>
      <c r="G33" s="8">
        <v>-7.80741756978207E-2</v>
      </c>
      <c r="H33" s="8">
        <v>-0.1056924333816571</v>
      </c>
    </row>
    <row r="34" spans="1:8">
      <c r="A34" s="7" t="s">
        <v>564</v>
      </c>
      <c r="B34" s="7" t="s">
        <v>578</v>
      </c>
      <c r="C34" s="9">
        <v>0.76649189563628339</v>
      </c>
      <c r="D34" s="9">
        <v>0.89232574561954758</v>
      </c>
      <c r="E34" s="9">
        <v>0.85898215914873455</v>
      </c>
      <c r="F34" s="8">
        <v>-0.23350810436371661</v>
      </c>
      <c r="G34" s="8">
        <v>-0.1076742543804524</v>
      </c>
      <c r="H34" s="8">
        <v>-0.12583384998326419</v>
      </c>
    </row>
    <row r="35" spans="1:8">
      <c r="A35" s="7" t="s">
        <v>564</v>
      </c>
      <c r="B35" s="7" t="s">
        <v>579</v>
      </c>
      <c r="C35" s="9">
        <v>0.74575393979544313</v>
      </c>
      <c r="D35" s="9">
        <v>0.8727213017350739</v>
      </c>
      <c r="E35" s="9">
        <v>0.85451556907433734</v>
      </c>
      <c r="F35" s="8">
        <v>-0.25424606020455681</v>
      </c>
      <c r="G35" s="8">
        <v>-0.1272786982649261</v>
      </c>
      <c r="H35" s="8">
        <v>-0.12696736193963071</v>
      </c>
    </row>
    <row r="36" spans="1:8">
      <c r="A36" s="7" t="s">
        <v>564</v>
      </c>
      <c r="B36" s="7" t="s">
        <v>580</v>
      </c>
      <c r="C36" s="9">
        <v>0.76850168895078119</v>
      </c>
      <c r="D36" s="9">
        <v>0.87568996496446316</v>
      </c>
      <c r="E36" s="9">
        <v>0.87759563281277086</v>
      </c>
      <c r="F36" s="8">
        <v>-0.23149831104921881</v>
      </c>
      <c r="G36" s="8">
        <v>-0.1243100350355368</v>
      </c>
      <c r="H36" s="8">
        <v>-0.1071882760136819</v>
      </c>
    </row>
    <row r="37" spans="1:8">
      <c r="A37" s="7" t="s">
        <v>564</v>
      </c>
      <c r="B37" s="7" t="s">
        <v>581</v>
      </c>
      <c r="C37" s="9">
        <v>0.79134810500018049</v>
      </c>
      <c r="D37" s="9">
        <v>0.89751661933750615</v>
      </c>
      <c r="E37" s="9">
        <v>0.88170858115619855</v>
      </c>
      <c r="F37" s="8">
        <v>-0.20865189499981951</v>
      </c>
      <c r="G37" s="8">
        <v>-0.10248338066249379</v>
      </c>
      <c r="H37" s="8">
        <v>-0.1061685143373256</v>
      </c>
    </row>
    <row r="38" spans="1:8">
      <c r="A38" s="7" t="s">
        <v>564</v>
      </c>
      <c r="B38" s="7" t="s">
        <v>582</v>
      </c>
      <c r="C38" s="9">
        <v>0.79471465080214343</v>
      </c>
      <c r="D38" s="9">
        <v>0.9002630411444934</v>
      </c>
      <c r="E38" s="9">
        <v>0.88275827672746887</v>
      </c>
      <c r="F38" s="8">
        <v>-0.20528534919785649</v>
      </c>
      <c r="G38" s="8">
        <v>-9.9736958855506597E-2</v>
      </c>
      <c r="H38" s="8">
        <v>-0.1055483903423499</v>
      </c>
    </row>
    <row r="39" spans="1:8">
      <c r="A39" s="7" t="s">
        <v>564</v>
      </c>
      <c r="B39" s="7" t="s">
        <v>583</v>
      </c>
      <c r="C39" s="9">
        <v>0.7546128499385174</v>
      </c>
      <c r="D39" s="9">
        <v>0.88361624179703757</v>
      </c>
      <c r="E39" s="9">
        <v>0.85400518261619773</v>
      </c>
      <c r="F39" s="8">
        <v>-0.2453871500614826</v>
      </c>
      <c r="G39" s="8">
        <v>-0.1163837582029624</v>
      </c>
      <c r="H39" s="8">
        <v>-0.12900339185852011</v>
      </c>
    </row>
    <row r="40" spans="1:8">
      <c r="A40" s="7" t="s">
        <v>564</v>
      </c>
      <c r="B40" s="7" t="s">
        <v>584</v>
      </c>
      <c r="C40" s="9">
        <v>0.76406181523087047</v>
      </c>
      <c r="D40" s="9">
        <v>0.89026801755269203</v>
      </c>
      <c r="E40" s="9">
        <v>0.85823796897842419</v>
      </c>
      <c r="F40" s="8">
        <v>-0.23593818476912951</v>
      </c>
      <c r="G40" s="8">
        <v>-0.1097319824473079</v>
      </c>
      <c r="H40" s="8">
        <v>-0.1262062023218215</v>
      </c>
    </row>
    <row r="41" spans="1:8">
      <c r="A41" s="7" t="s">
        <v>564</v>
      </c>
      <c r="B41" s="7" t="s">
        <v>585</v>
      </c>
      <c r="C41" s="9">
        <v>0.77222652863727748</v>
      </c>
      <c r="D41" s="9">
        <v>0.89416055314582732</v>
      </c>
      <c r="E41" s="9">
        <v>0.86363296381218935</v>
      </c>
      <c r="F41" s="8">
        <v>-0.2277734713627225</v>
      </c>
      <c r="G41" s="8">
        <v>-0.1058394468541726</v>
      </c>
      <c r="H41" s="8">
        <v>-0.1219340245085498</v>
      </c>
    </row>
    <row r="42" spans="1:8">
      <c r="A42" s="7" t="s">
        <v>564</v>
      </c>
      <c r="B42" s="7" t="s">
        <v>586</v>
      </c>
      <c r="C42" s="9">
        <v>0.78453229932274049</v>
      </c>
      <c r="D42" s="9">
        <v>0.90128599684980837</v>
      </c>
      <c r="E42" s="9">
        <v>0.87045876898659502</v>
      </c>
      <c r="F42" s="8">
        <v>-0.21546770067725951</v>
      </c>
      <c r="G42" s="8">
        <v>-9.8714003150191507E-2</v>
      </c>
      <c r="H42" s="8">
        <v>-0.11675369752706791</v>
      </c>
    </row>
    <row r="43" spans="1:8">
      <c r="A43" s="7" t="s">
        <v>564</v>
      </c>
      <c r="B43" s="7" t="s">
        <v>587</v>
      </c>
      <c r="C43" s="9">
        <v>0.75574122421053525</v>
      </c>
      <c r="D43" s="9">
        <v>0.88079122903937834</v>
      </c>
      <c r="E43" s="9">
        <v>0.85802537456551764</v>
      </c>
      <c r="F43" s="8">
        <v>-0.2442587757894647</v>
      </c>
      <c r="G43" s="8">
        <v>-0.1192087709606216</v>
      </c>
      <c r="H43" s="8">
        <v>-0.1250500048288431</v>
      </c>
    </row>
    <row r="44" spans="1:8">
      <c r="A44" s="7" t="s">
        <v>564</v>
      </c>
      <c r="B44" s="7" t="s">
        <v>588</v>
      </c>
      <c r="C44" s="9">
        <v>0.75448467935101959</v>
      </c>
      <c r="D44" s="9">
        <v>0.89078486043892324</v>
      </c>
      <c r="E44" s="9">
        <v>0.84698866455729449</v>
      </c>
      <c r="F44" s="8">
        <v>-0.24551532064898041</v>
      </c>
      <c r="G44" s="8">
        <v>-0.1092151395610767</v>
      </c>
      <c r="H44" s="8">
        <v>-0.13630018108790359</v>
      </c>
    </row>
    <row r="45" spans="1:8">
      <c r="A45" s="7" t="s">
        <v>564</v>
      </c>
      <c r="B45" s="7" t="s">
        <v>589</v>
      </c>
      <c r="C45" s="9">
        <v>0.74436838503078184</v>
      </c>
      <c r="D45" s="9">
        <v>0.88148752890305726</v>
      </c>
      <c r="E45" s="9">
        <v>0.84444573589950889</v>
      </c>
      <c r="F45" s="8">
        <v>-0.2556316149692181</v>
      </c>
      <c r="G45" s="8">
        <v>-0.1185124710969427</v>
      </c>
      <c r="H45" s="8">
        <v>-0.13711914387227539</v>
      </c>
    </row>
    <row r="46" spans="1:8">
      <c r="A46" s="7" t="s">
        <v>564</v>
      </c>
      <c r="B46" s="7" t="s">
        <v>590</v>
      </c>
      <c r="C46" s="9">
        <v>0.73632547994961828</v>
      </c>
      <c r="D46" s="9">
        <v>0.86806122678181974</v>
      </c>
      <c r="E46" s="9">
        <v>0.84824141112650775</v>
      </c>
      <c r="F46" s="8">
        <v>-0.26367452005038172</v>
      </c>
      <c r="G46" s="8">
        <v>-0.13193877321818021</v>
      </c>
      <c r="H46" s="8">
        <v>-0.13173574683220141</v>
      </c>
    </row>
    <row r="47" spans="1:8">
      <c r="A47" s="7" t="s">
        <v>564</v>
      </c>
      <c r="B47" s="7" t="s">
        <v>591</v>
      </c>
      <c r="C47" s="9">
        <v>0.74062565108942413</v>
      </c>
      <c r="D47" s="9">
        <v>0.86821935944860762</v>
      </c>
      <c r="E47" s="9">
        <v>0.85303977967017897</v>
      </c>
      <c r="F47" s="8">
        <v>-0.25937434891057581</v>
      </c>
      <c r="G47" s="8">
        <v>-0.1317806405513923</v>
      </c>
      <c r="H47" s="8">
        <v>-0.12759370835918349</v>
      </c>
    </row>
    <row r="48" spans="1:8">
      <c r="A48" s="7" t="s">
        <v>564</v>
      </c>
      <c r="B48" s="7" t="s">
        <v>592</v>
      </c>
      <c r="C48" s="9">
        <v>0.77029002070980934</v>
      </c>
      <c r="D48" s="9">
        <v>0.8864469591473576</v>
      </c>
      <c r="E48" s="9">
        <v>0.8689634644928157</v>
      </c>
      <c r="F48" s="8">
        <v>-0.2297099792901906</v>
      </c>
      <c r="G48" s="8">
        <v>-0.1135530408526424</v>
      </c>
      <c r="H48" s="8">
        <v>-0.11615693843754819</v>
      </c>
    </row>
    <row r="49" spans="1:8">
      <c r="A49" s="7" t="s">
        <v>564</v>
      </c>
      <c r="B49" s="7" t="s">
        <v>593</v>
      </c>
      <c r="C49" s="9">
        <v>0.76968033467960295</v>
      </c>
      <c r="D49" s="9">
        <v>0.88775796282612374</v>
      </c>
      <c r="E49" s="9">
        <v>0.86699344518338328</v>
      </c>
      <c r="F49" s="8">
        <v>-0.23031966532039699</v>
      </c>
      <c r="G49" s="8">
        <v>-0.11224203717387619</v>
      </c>
      <c r="H49" s="8">
        <v>-0.1180776281465207</v>
      </c>
    </row>
    <row r="50" spans="1:8">
      <c r="A50" s="7" t="s">
        <v>564</v>
      </c>
      <c r="B50" s="7" t="s">
        <v>594</v>
      </c>
      <c r="C50" s="9">
        <v>0.78656556364133978</v>
      </c>
      <c r="D50" s="9">
        <v>0.89508819461543832</v>
      </c>
      <c r="E50" s="9">
        <v>0.87875761111928896</v>
      </c>
      <c r="F50" s="8">
        <v>-0.21343443635866019</v>
      </c>
      <c r="G50" s="8">
        <v>-0.1049118053845616</v>
      </c>
      <c r="H50" s="8">
        <v>-0.10852263097409851</v>
      </c>
    </row>
    <row r="51" spans="1:8">
      <c r="A51" s="7" t="s">
        <v>564</v>
      </c>
      <c r="B51" s="7" t="s">
        <v>137</v>
      </c>
      <c r="C51" s="9">
        <v>0.77389789079352522</v>
      </c>
      <c r="D51" s="9">
        <v>0.88793191894636314</v>
      </c>
      <c r="E51" s="9">
        <v>0.87157345544222253</v>
      </c>
      <c r="F51" s="8">
        <v>-0.22610210920647469</v>
      </c>
      <c r="G51" s="8">
        <v>-0.1120680810536368</v>
      </c>
      <c r="H51" s="8">
        <v>-0.1140340281528379</v>
      </c>
    </row>
  </sheetData>
  <autoFilter ref="A1:H51" xr:uid="{00000000-0009-0000-0000-000008000000}"/>
  <phoneticPr fontId="4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Dashboard</vt:lpstr>
      <vt:lpstr>资金交易_结论</vt:lpstr>
      <vt:lpstr>参数</vt:lpstr>
      <vt:lpstr>实时可见_指标</vt:lpstr>
      <vt:lpstr>历史分位_全公募</vt:lpstr>
      <vt:lpstr>Top股票_当前主动</vt:lpstr>
      <vt:lpstr>Top股票_顶部主动</vt:lpstr>
      <vt:lpstr>行业集中_主动</vt:lpstr>
      <vt:lpstr>破位触发_T</vt:lpstr>
      <vt:lpstr>定义与数据来源</vt:lpstr>
      <vt:lpstr>行业融资换手_当前</vt:lpstr>
      <vt:lpstr>行业融资换手_2021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桁 张</cp:lastModifiedBy>
  <dcterms:created xsi:type="dcterms:W3CDTF">2026-05-25T05:28:03Z</dcterms:created>
  <dcterms:modified xsi:type="dcterms:W3CDTF">2026-05-25T09:23:38Z</dcterms:modified>
</cp:coreProperties>
</file>